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45" yWindow="375" windowWidth="14235" windowHeight="11430" tabRatio="797" activeTab="4"/>
  </bookViews>
  <sheets>
    <sheet name="Edo Sit Finan" sheetId="3" r:id="rId1"/>
    <sheet name="Edo Act" sheetId="2" r:id="rId2"/>
    <sheet name="Edo Act Mes" sheetId="19" r:id="rId3"/>
    <sheet name="Cambios conac Ene19" sheetId="15" r:id="rId4"/>
    <sheet name="Edo Flujo de Efec" sheetId="8" r:id="rId5"/>
    <sheet name="Cambios conac Ene_20" sheetId="16" r:id="rId6"/>
    <sheet name="Edo de Cambios" sheetId="4" r:id="rId7"/>
    <sheet name="Edo de Variac 2" sheetId="7" r:id="rId8"/>
    <sheet name="Edo Sit Finan (2)" sheetId="11" state="hidden" r:id="rId9"/>
    <sheet name="Edo de Cambios (2)" sheetId="12" state="hidden" r:id="rId10"/>
    <sheet name="Edo Anal de Act" sheetId="5" r:id="rId11"/>
    <sheet name="Edo Anal de Act Acum" sheetId="20" r:id="rId12"/>
    <sheet name="Edo Anal de la Deu" sheetId="6" r:id="rId13"/>
    <sheet name="Informe de Pasivos Cont 1" sheetId="14" r:id="rId14"/>
    <sheet name="Informe de Pasivos Cont" sheetId="9" state="hidden" r:id="rId15"/>
    <sheet name="Notas" sheetId="10" state="hidden" r:id="rId16"/>
    <sheet name="Conciliacion bancos" sheetId="17" r:id="rId17"/>
    <sheet name="Hoja1 (2)" sheetId="18" r:id="rId18"/>
  </sheets>
  <externalReferences>
    <externalReference r:id="rId19"/>
    <externalReference r:id="rId20"/>
  </externalReferences>
  <definedNames>
    <definedName name="_xlnm.Print_Area" localSheetId="5">'Cambios conac Ene_20'!$A$1:$J$101</definedName>
    <definedName name="_xlnm.Print_Area" localSheetId="3">'Cambios conac Ene19'!$A$1:$J$101</definedName>
    <definedName name="_xlnm.Print_Area" localSheetId="6">'Edo de Cambios'!$A$1:$Q$63</definedName>
    <definedName name="_xlnm.Print_Area" localSheetId="0">'Edo Sit Finan'!$A$1:$JA$78</definedName>
    <definedName name="Funciones_Activos_Fijos" localSheetId="5">'Cambios conac Ene_20'!Funciones_Activos_Fijos</definedName>
    <definedName name="Funciones_Activos_Fijos" localSheetId="3">'Cambios conac Ene19'!Funciones_Activos_Fijos</definedName>
    <definedName name="Funciones_Activos_Fijos">#N/A</definedName>
    <definedName name="Funciones_Catalogo" localSheetId="5">'Cambios conac Ene_20'!Funciones_Catalogo</definedName>
    <definedName name="Funciones_Catalogo" localSheetId="3">'Cambios conac Ene19'!Funciones_Catalogo</definedName>
    <definedName name="Funciones_Catalogo">#N/A</definedName>
    <definedName name="Funciones_Componente" localSheetId="5">'Cambios conac Ene_20'!Funciones_Componente</definedName>
    <definedName name="Funciones_Componente" localSheetId="3">'Cambios conac Ene19'!Funciones_Componente</definedName>
    <definedName name="Funciones_Componente">#N/A</definedName>
    <definedName name="Funciones_Devolucion" localSheetId="5">'Cambios conac Ene_20'!Funciones_Devolucion</definedName>
    <definedName name="Funciones_Devolucion" localSheetId="3">'Cambios conac Ene19'!Funciones_Devolucion</definedName>
    <definedName name="Funciones_Devolucion">#N/A</definedName>
    <definedName name="Funciones_Empresa" localSheetId="5">'Cambios conac Ene_20'!Funciones_Empresa</definedName>
    <definedName name="Funciones_Empresa" localSheetId="3">'Cambios conac Ene19'!Funciones_Empresa</definedName>
    <definedName name="Funciones_Empresa">#N/A</definedName>
    <definedName name="Funciones_Fechas_Periodos" localSheetId="5">'Cambios conac Ene_20'!Funciones_Fechas_Periodos</definedName>
    <definedName name="Funciones_Fechas_Periodos" localSheetId="3">'Cambios conac Ene19'!Funciones_Fechas_Periodos</definedName>
    <definedName name="Funciones_Fechas_Periodos">#N/A</definedName>
    <definedName name="Funciones_Movimientos" localSheetId="5">'Cambios conac Ene_20'!Funciones_Movimientos</definedName>
    <definedName name="Funciones_Movimientos" localSheetId="3">'Cambios conac Ene19'!Funciones_Movimientos</definedName>
    <definedName name="Funciones_Movimientos">#N/A</definedName>
    <definedName name="Funciones_Polizas" localSheetId="5">'Cambios conac Ene_20'!Funciones_Polizas</definedName>
    <definedName name="Funciones_Polizas" localSheetId="3">'Cambios conac Ene19'!Funciones_Polizas</definedName>
    <definedName name="Funciones_Polizas">#N/A</definedName>
    <definedName name="Funciones_Saldos" localSheetId="5">'Cambios conac Ene_20'!Funciones_Saldos</definedName>
    <definedName name="Funciones_Saldos" localSheetId="3">'Cambios conac Ene19'!Funciones_Saldos</definedName>
    <definedName name="Funciones_Saldos">#N/A</definedName>
    <definedName name="Funciones_Tablas" localSheetId="5">'Cambios conac Ene_20'!Funciones_Tablas</definedName>
    <definedName name="Funciones_Tablas" localSheetId="3">'Cambios conac Ene19'!Funciones_Tablas</definedName>
    <definedName name="Funciones_Tablas">#N/A</definedName>
    <definedName name="Ir_Inicio" localSheetId="5">'Cambios conac Ene_20'!Ir_Inicio</definedName>
    <definedName name="Ir_Inicio" localSheetId="3">'Cambios conac Ene19'!Ir_Inicio</definedName>
    <definedName name="Ir_Inicio">#N/A</definedName>
    <definedName name="Meses" localSheetId="5">#REF!</definedName>
    <definedName name="Meses" localSheetId="3">#REF!</definedName>
    <definedName name="Meses" localSheetId="2">#REF!</definedName>
    <definedName name="Meses" localSheetId="11">#REF!</definedName>
    <definedName name="Meses" localSheetId="17">#REF!</definedName>
    <definedName name="Meses">#REF!</definedName>
    <definedName name="Tema_2" localSheetId="5">'Cambios conac Ene_20'!Tema_2</definedName>
    <definedName name="Tema_2" localSheetId="3">'Cambios conac Ene19'!Tema_2</definedName>
    <definedName name="Tema_2">#N/A</definedName>
    <definedName name="Tema_3" localSheetId="5">'Cambios conac Ene_20'!Tema_3</definedName>
    <definedName name="Tema_3" localSheetId="3">'Cambios conac Ene19'!Tema_3</definedName>
    <definedName name="Tema_3">#N/A</definedName>
    <definedName name="Tema_4" localSheetId="5">'Cambios conac Ene_20'!Tema_4</definedName>
    <definedName name="Tema_4" localSheetId="3">'Cambios conac Ene19'!Tema_4</definedName>
    <definedName name="Tema_4">#N/A</definedName>
    <definedName name="Tema_5" localSheetId="5">'Cambios conac Ene_20'!Tema_5</definedName>
    <definedName name="Tema_5" localSheetId="3">'Cambios conac Ene19'!Tema_5</definedName>
    <definedName name="Tema_5">#N/A</definedName>
    <definedName name="Tema_6" localSheetId="5">'Cambios conac Ene_20'!Tema_6</definedName>
    <definedName name="Tema_6" localSheetId="3">'Cambios conac Ene19'!Tema_6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J50" i="16" l="1"/>
  <c r="H19" i="5" l="1"/>
  <c r="G28" i="8"/>
  <c r="AI32" i="20" l="1"/>
  <c r="AC31" i="20"/>
  <c r="AD33" i="20"/>
  <c r="AB24" i="20" l="1"/>
  <c r="AB23" i="20"/>
  <c r="AB22" i="20"/>
  <c r="AB21" i="20"/>
  <c r="Z24" i="20"/>
  <c r="Z23" i="20"/>
  <c r="Z22" i="20"/>
  <c r="Z21" i="20"/>
  <c r="X24" i="20"/>
  <c r="X23" i="20"/>
  <c r="X22" i="20"/>
  <c r="X21" i="20"/>
  <c r="V24" i="20"/>
  <c r="V23" i="20"/>
  <c r="V22" i="20"/>
  <c r="V21" i="20"/>
  <c r="T24" i="20"/>
  <c r="T23" i="20"/>
  <c r="T22" i="20"/>
  <c r="T21" i="20"/>
  <c r="R24" i="20"/>
  <c r="R23" i="20"/>
  <c r="R22" i="20"/>
  <c r="R21" i="20"/>
  <c r="P24" i="20"/>
  <c r="P23" i="20"/>
  <c r="P22" i="20"/>
  <c r="P21" i="20"/>
  <c r="N24" i="20"/>
  <c r="N23" i="20"/>
  <c r="N22" i="20"/>
  <c r="N21" i="20"/>
  <c r="L24" i="20"/>
  <c r="L23" i="20"/>
  <c r="L22" i="20"/>
  <c r="L21" i="20"/>
  <c r="D11" i="15"/>
  <c r="D16" i="15"/>
  <c r="D21" i="15"/>
  <c r="Q51" i="8" l="1"/>
  <c r="E20" i="2"/>
  <c r="Q33" i="5" l="1"/>
  <c r="Q32" i="5"/>
  <c r="Q31" i="5"/>
  <c r="Q20" i="5"/>
  <c r="Q19" i="5"/>
  <c r="Q18" i="5"/>
  <c r="AD18" i="20" l="1"/>
  <c r="K31" i="5"/>
  <c r="R31" i="5" s="1"/>
  <c r="AD20" i="20" l="1"/>
  <c r="AC18" i="20" l="1"/>
  <c r="AE18" i="20" s="1"/>
  <c r="H27" i="19" l="1"/>
  <c r="H17" i="19"/>
  <c r="H16" i="19" l="1"/>
  <c r="AD44" i="20" l="1"/>
  <c r="C44" i="20"/>
  <c r="AC36" i="20"/>
  <c r="N36" i="20"/>
  <c r="P36" i="20" s="1"/>
  <c r="R36" i="20" s="1"/>
  <c r="T36" i="20" s="1"/>
  <c r="V36" i="20" s="1"/>
  <c r="X36" i="20" s="1"/>
  <c r="Z36" i="20" s="1"/>
  <c r="AB36" i="20" s="1"/>
  <c r="J36" i="20"/>
  <c r="L36" i="20" s="1"/>
  <c r="H36" i="20"/>
  <c r="AC35" i="20"/>
  <c r="N35" i="20"/>
  <c r="P35" i="20" s="1"/>
  <c r="R35" i="20" s="1"/>
  <c r="T35" i="20" s="1"/>
  <c r="V35" i="20" s="1"/>
  <c r="X35" i="20" s="1"/>
  <c r="Z35" i="20" s="1"/>
  <c r="AB35" i="20" s="1"/>
  <c r="J35" i="20"/>
  <c r="L35" i="20" s="1"/>
  <c r="H35" i="20"/>
  <c r="AC34" i="20"/>
  <c r="N34" i="20"/>
  <c r="P34" i="20" s="1"/>
  <c r="R34" i="20" s="1"/>
  <c r="T34" i="20" s="1"/>
  <c r="V34" i="20" s="1"/>
  <c r="X34" i="20" s="1"/>
  <c r="Z34" i="20" s="1"/>
  <c r="AB34" i="20" s="1"/>
  <c r="J34" i="20"/>
  <c r="L34" i="20" s="1"/>
  <c r="H34" i="20"/>
  <c r="AC33" i="20"/>
  <c r="AE33" i="20" s="1"/>
  <c r="AD32" i="20"/>
  <c r="AC32" i="20"/>
  <c r="AD31" i="20"/>
  <c r="AC26" i="20"/>
  <c r="AC30" i="20"/>
  <c r="H30" i="20"/>
  <c r="J30" i="20" s="1"/>
  <c r="L30" i="20" s="1"/>
  <c r="N30" i="20" s="1"/>
  <c r="P30" i="20" s="1"/>
  <c r="R30" i="20" s="1"/>
  <c r="T30" i="20" s="1"/>
  <c r="V30" i="20" s="1"/>
  <c r="X30" i="20" s="1"/>
  <c r="Z30" i="20" s="1"/>
  <c r="AB30" i="20" s="1"/>
  <c r="AC29" i="20"/>
  <c r="H29" i="20"/>
  <c r="J29" i="20" s="1"/>
  <c r="L29" i="20" s="1"/>
  <c r="N29" i="20" s="1"/>
  <c r="P29" i="20" s="1"/>
  <c r="R29" i="20" s="1"/>
  <c r="T29" i="20" s="1"/>
  <c r="V29" i="20" s="1"/>
  <c r="X29" i="20" s="1"/>
  <c r="Z29" i="20" s="1"/>
  <c r="AB29" i="20" s="1"/>
  <c r="AC28" i="20"/>
  <c r="H28" i="20"/>
  <c r="J28" i="20" s="1"/>
  <c r="L28" i="20" s="1"/>
  <c r="AA26" i="20"/>
  <c r="Y26" i="20"/>
  <c r="W26" i="20"/>
  <c r="U26" i="20"/>
  <c r="S26" i="20"/>
  <c r="Q26" i="20"/>
  <c r="O26" i="20"/>
  <c r="M26" i="20"/>
  <c r="K26" i="20"/>
  <c r="J26" i="20"/>
  <c r="I26" i="20"/>
  <c r="H26" i="20"/>
  <c r="G26" i="20"/>
  <c r="F26" i="20"/>
  <c r="E26" i="20"/>
  <c r="AC24" i="20"/>
  <c r="H24" i="20"/>
  <c r="J24" i="20" s="1"/>
  <c r="AC23" i="20"/>
  <c r="H23" i="20"/>
  <c r="J23" i="20" s="1"/>
  <c r="AC22" i="20"/>
  <c r="J22" i="20"/>
  <c r="H22" i="20"/>
  <c r="AC21" i="20"/>
  <c r="H21" i="20"/>
  <c r="J21" i="20" s="1"/>
  <c r="AC20" i="20"/>
  <c r="AD19" i="20"/>
  <c r="AC19" i="20"/>
  <c r="AA16" i="20"/>
  <c r="AA38" i="20" s="1"/>
  <c r="Y16" i="20"/>
  <c r="W16" i="20"/>
  <c r="W38" i="20" s="1"/>
  <c r="U16" i="20"/>
  <c r="S16" i="20"/>
  <c r="S38" i="20" s="1"/>
  <c r="Q16" i="20"/>
  <c r="O16" i="20"/>
  <c r="M16" i="20"/>
  <c r="K16" i="20"/>
  <c r="K38" i="20" s="1"/>
  <c r="I16" i="20"/>
  <c r="G16" i="20"/>
  <c r="G38" i="20" s="1"/>
  <c r="F16" i="20"/>
  <c r="E16" i="20"/>
  <c r="E38" i="20" s="1"/>
  <c r="Y38" i="20" l="1"/>
  <c r="F38" i="20"/>
  <c r="E44" i="20" s="1"/>
  <c r="I38" i="20"/>
  <c r="U38" i="20"/>
  <c r="Q38" i="20"/>
  <c r="O38" i="20"/>
  <c r="M38" i="20"/>
  <c r="AE20" i="20"/>
  <c r="AE19" i="20"/>
  <c r="N28" i="20"/>
  <c r="L26" i="20"/>
  <c r="L16" i="20"/>
  <c r="AD23" i="20"/>
  <c r="AE23" i="20" s="1"/>
  <c r="AD24" i="20"/>
  <c r="AE31" i="20"/>
  <c r="AD34" i="20"/>
  <c r="AE34" i="20" s="1"/>
  <c r="AD35" i="20"/>
  <c r="AE35" i="20" s="1"/>
  <c r="AD36" i="20"/>
  <c r="AE36" i="20" s="1"/>
  <c r="AD22" i="20"/>
  <c r="H16" i="20"/>
  <c r="H38" i="20" s="1"/>
  <c r="G44" i="20" s="1"/>
  <c r="J16" i="20"/>
  <c r="J38" i="20" s="1"/>
  <c r="I44" i="20" s="1"/>
  <c r="AC16" i="20"/>
  <c r="AD29" i="20"/>
  <c r="AE29" i="20" s="1"/>
  <c r="AD30" i="20"/>
  <c r="AE30" i="20" s="1"/>
  <c r="AE32" i="20"/>
  <c r="L38" i="20" l="1"/>
  <c r="AC44" i="20"/>
  <c r="AE44" i="20" s="1"/>
  <c r="N16" i="20"/>
  <c r="AC38" i="20"/>
  <c r="P28" i="20"/>
  <c r="N26" i="20"/>
  <c r="N38" i="20" l="1"/>
  <c r="N46" i="20" s="1"/>
  <c r="P16" i="20"/>
  <c r="R28" i="20"/>
  <c r="P26" i="20"/>
  <c r="T28" i="20" l="1"/>
  <c r="R26" i="20"/>
  <c r="P38" i="20"/>
  <c r="R16" i="20"/>
  <c r="R38" i="20" l="1"/>
  <c r="Q42" i="20" s="1"/>
  <c r="V28" i="20"/>
  <c r="T26" i="20"/>
  <c r="T16" i="20"/>
  <c r="T38" i="20" s="1"/>
  <c r="S42" i="20" s="1"/>
  <c r="V16" i="20" l="1"/>
  <c r="X28" i="20"/>
  <c r="V26" i="20"/>
  <c r="X16" i="20" l="1"/>
  <c r="Z28" i="20"/>
  <c r="X26" i="20"/>
  <c r="V38" i="20"/>
  <c r="AB28" i="20" l="1"/>
  <c r="Z26" i="20"/>
  <c r="X38" i="20"/>
  <c r="Z16" i="20"/>
  <c r="Z38" i="20" l="1"/>
  <c r="AB16" i="20"/>
  <c r="AD21" i="20"/>
  <c r="AD16" i="20" s="1"/>
  <c r="AB26" i="20"/>
  <c r="AD28" i="20"/>
  <c r="AD26" i="20" l="1"/>
  <c r="AD38" i="20" s="1"/>
  <c r="AE28" i="20"/>
  <c r="AE26" i="20" s="1"/>
  <c r="AE16" i="20"/>
  <c r="AB38" i="20"/>
  <c r="AE38" i="20" l="1"/>
  <c r="L48" i="19"/>
  <c r="L40" i="19"/>
  <c r="L33" i="19"/>
  <c r="L28" i="19"/>
  <c r="L17" i="19"/>
  <c r="L12" i="19"/>
  <c r="E26" i="19"/>
  <c r="E22" i="19"/>
  <c r="E12" i="19"/>
  <c r="L51" i="19" l="1"/>
  <c r="E33" i="19"/>
  <c r="N41" i="19"/>
  <c r="N15" i="19"/>
  <c r="N14" i="19"/>
  <c r="N13" i="19"/>
  <c r="H24" i="19"/>
  <c r="G22" i="19"/>
  <c r="H19" i="19"/>
  <c r="H12" i="19" s="1"/>
  <c r="L53" i="19" l="1"/>
  <c r="I41" i="6"/>
  <c r="N49" i="3" l="1"/>
  <c r="L26" i="3" l="1"/>
  <c r="G26" i="19" l="1"/>
  <c r="G24" i="2"/>
  <c r="M45" i="7" l="1"/>
  <c r="M40" i="7"/>
  <c r="M39" i="7"/>
  <c r="M33" i="7"/>
  <c r="M23" i="7"/>
  <c r="M22" i="7"/>
  <c r="M21" i="7"/>
  <c r="M19" i="7"/>
  <c r="I18" i="7"/>
  <c r="K36" i="7" l="1"/>
  <c r="E36" i="7"/>
  <c r="G38" i="7" l="1"/>
  <c r="G36" i="7" s="1"/>
  <c r="I37" i="7"/>
  <c r="M37" i="7" l="1"/>
  <c r="G20" i="7"/>
  <c r="K18" i="7"/>
  <c r="J18" i="7"/>
  <c r="E18" i="7"/>
  <c r="M44" i="7"/>
  <c r="M43" i="7" s="1"/>
  <c r="L43" i="7"/>
  <c r="K43" i="7"/>
  <c r="I43" i="7"/>
  <c r="H43" i="7"/>
  <c r="G43" i="7"/>
  <c r="F43" i="7"/>
  <c r="E43" i="7"/>
  <c r="M27" i="7"/>
  <c r="M26" i="7"/>
  <c r="M25" i="7" s="1"/>
  <c r="K25" i="7"/>
  <c r="I25" i="7"/>
  <c r="G25" i="7"/>
  <c r="E25" i="7"/>
  <c r="M14" i="7"/>
  <c r="K13" i="7"/>
  <c r="I13" i="7"/>
  <c r="G13" i="7"/>
  <c r="E13" i="7"/>
  <c r="M20" i="7" l="1"/>
  <c r="M18" i="7" s="1"/>
  <c r="G18" i="7"/>
  <c r="G29" i="7" s="1"/>
  <c r="G47" i="7" s="1"/>
  <c r="D68" i="15" l="1"/>
  <c r="O48" i="19" l="1"/>
  <c r="N48" i="19"/>
  <c r="M48" i="19"/>
  <c r="O41" i="19"/>
  <c r="M40" i="19"/>
  <c r="O40" i="19"/>
  <c r="N40" i="19"/>
  <c r="O33" i="19"/>
  <c r="N33" i="19"/>
  <c r="M33" i="19"/>
  <c r="H31" i="19"/>
  <c r="H30" i="19"/>
  <c r="H29" i="19"/>
  <c r="O28" i="19"/>
  <c r="N28" i="19"/>
  <c r="M28" i="19"/>
  <c r="H28" i="19"/>
  <c r="H26" i="19"/>
  <c r="F26" i="19"/>
  <c r="H22" i="19"/>
  <c r="F24" i="19"/>
  <c r="F22" i="19"/>
  <c r="O19" i="19"/>
  <c r="O17" i="19" s="1"/>
  <c r="F19" i="19"/>
  <c r="F12" i="19" s="1"/>
  <c r="N17" i="19"/>
  <c r="M17" i="19"/>
  <c r="O15" i="19"/>
  <c r="O14" i="19"/>
  <c r="O13" i="19"/>
  <c r="M12" i="19"/>
  <c r="N12" i="19"/>
  <c r="G12" i="19"/>
  <c r="H33" i="19" l="1"/>
  <c r="O12" i="19"/>
  <c r="O51" i="19" s="1"/>
  <c r="N51" i="19"/>
  <c r="G33" i="19"/>
  <c r="G35" i="19" s="1"/>
  <c r="F33" i="19"/>
  <c r="M51" i="19"/>
  <c r="N53" i="19" l="1"/>
  <c r="M53" i="19"/>
  <c r="N54" i="19"/>
  <c r="O53" i="19"/>
  <c r="J63" i="15"/>
  <c r="H18" i="5" l="1"/>
  <c r="G39" i="6" l="1"/>
  <c r="H33" i="6"/>
  <c r="G33" i="6"/>
  <c r="H28" i="6"/>
  <c r="H39" i="6" s="1"/>
  <c r="G28" i="6"/>
  <c r="H19" i="6"/>
  <c r="G19" i="6"/>
  <c r="H14" i="6"/>
  <c r="H25" i="6" s="1"/>
  <c r="G14" i="6"/>
  <c r="G25" i="6" s="1"/>
  <c r="D68" i="16"/>
  <c r="D69" i="15" l="1"/>
  <c r="F69" i="15" s="1"/>
  <c r="D39" i="15"/>
  <c r="D24" i="15"/>
  <c r="F24" i="15" s="1"/>
  <c r="J24" i="15" s="1"/>
  <c r="E43" i="15"/>
  <c r="E28" i="15"/>
  <c r="E71" i="15"/>
  <c r="F39" i="15" l="1"/>
  <c r="H39" i="15" s="1"/>
  <c r="E45" i="15"/>
  <c r="M11" i="2"/>
  <c r="M12" i="2"/>
  <c r="M13" i="2"/>
  <c r="O11" i="2"/>
  <c r="F33" i="7" l="1"/>
  <c r="M46" i="3"/>
  <c r="E25" i="3" l="1"/>
  <c r="L27" i="3" s="1"/>
  <c r="E10" i="2" l="1"/>
  <c r="H32" i="5" l="1"/>
  <c r="F33" i="3" l="1"/>
  <c r="F34" i="3"/>
  <c r="F35" i="3"/>
  <c r="J13" i="7" l="1"/>
  <c r="R18" i="8" l="1"/>
  <c r="F17" i="3" l="1"/>
  <c r="H35" i="3" l="1"/>
  <c r="D27" i="18" l="1"/>
  <c r="D23" i="18"/>
  <c r="D21" i="18"/>
  <c r="D11" i="18"/>
  <c r="D21" i="17"/>
  <c r="D25" i="18" l="1"/>
  <c r="D29" i="18" s="1"/>
  <c r="D11" i="17"/>
  <c r="D15" i="17" s="1"/>
  <c r="D19" i="17" s="1"/>
  <c r="D23" i="17" s="1"/>
  <c r="D29" i="17" s="1"/>
  <c r="G25" i="3" l="1"/>
  <c r="N43" i="3"/>
  <c r="L43" i="3"/>
  <c r="D36" i="15" l="1"/>
  <c r="F36" i="15" s="1"/>
  <c r="J36" i="15" s="1"/>
  <c r="D32" i="15"/>
  <c r="F32" i="15" s="1"/>
  <c r="J32" i="15" s="1"/>
  <c r="F16" i="15" l="1"/>
  <c r="J16" i="15" s="1"/>
  <c r="D43" i="15"/>
  <c r="H17" i="3"/>
  <c r="H31" i="5" l="1"/>
  <c r="J18" i="5"/>
  <c r="G10" i="2" l="1"/>
  <c r="N10" i="2" l="1"/>
  <c r="N40" i="7" l="1"/>
  <c r="N39" i="7"/>
  <c r="N34" i="7"/>
  <c r="N33" i="7"/>
  <c r="N32" i="7"/>
  <c r="N22" i="7"/>
  <c r="N21" i="7"/>
  <c r="N19" i="7"/>
  <c r="N16" i="7"/>
  <c r="N15" i="7"/>
  <c r="N14" i="7"/>
  <c r="L36" i="7"/>
  <c r="L31" i="7"/>
  <c r="J31" i="7"/>
  <c r="H19" i="7"/>
  <c r="H36" i="7"/>
  <c r="H31" i="7"/>
  <c r="H13" i="7"/>
  <c r="F36" i="7"/>
  <c r="F31" i="7"/>
  <c r="F18" i="7"/>
  <c r="L33" i="6"/>
  <c r="L28" i="6"/>
  <c r="L19" i="6"/>
  <c r="L14" i="6"/>
  <c r="J33" i="6"/>
  <c r="J28" i="6"/>
  <c r="J19" i="6"/>
  <c r="J14" i="6"/>
  <c r="L36" i="5"/>
  <c r="N36" i="5" s="1"/>
  <c r="L35" i="5"/>
  <c r="N35" i="5" s="1"/>
  <c r="L34" i="5"/>
  <c r="N34" i="5" s="1"/>
  <c r="L30" i="5"/>
  <c r="N30" i="5" s="1"/>
  <c r="L29" i="5"/>
  <c r="N29" i="5" s="1"/>
  <c r="L28" i="5"/>
  <c r="N28" i="5" s="1"/>
  <c r="L22" i="5"/>
  <c r="N22" i="5" s="1"/>
  <c r="L21" i="5"/>
  <c r="N21" i="5" s="1"/>
  <c r="J33" i="5"/>
  <c r="J20" i="5"/>
  <c r="J19" i="5"/>
  <c r="H26" i="5"/>
  <c r="H20" i="5"/>
  <c r="F33" i="5"/>
  <c r="F32" i="5"/>
  <c r="F31" i="5"/>
  <c r="F24" i="5"/>
  <c r="F23" i="5"/>
  <c r="F20" i="5"/>
  <c r="F19" i="5"/>
  <c r="F18" i="5"/>
  <c r="O52" i="4"/>
  <c r="O44" i="4"/>
  <c r="O38" i="4"/>
  <c r="O36" i="4" s="1"/>
  <c r="O27" i="4"/>
  <c r="M52" i="4"/>
  <c r="M27" i="4"/>
  <c r="T49" i="8"/>
  <c r="T38" i="8"/>
  <c r="T31" i="8"/>
  <c r="R49" i="8"/>
  <c r="R38" i="8"/>
  <c r="R31" i="8"/>
  <c r="R23" i="8"/>
  <c r="R15" i="8"/>
  <c r="J43" i="8"/>
  <c r="J42" i="8"/>
  <c r="J41" i="8"/>
  <c r="J40" i="8"/>
  <c r="J39" i="8"/>
  <c r="J38" i="8"/>
  <c r="J37" i="8"/>
  <c r="J36" i="8"/>
  <c r="J35" i="8"/>
  <c r="J34" i="8"/>
  <c r="J32" i="8"/>
  <c r="J24" i="8"/>
  <c r="J23" i="8"/>
  <c r="J21" i="8"/>
  <c r="J20" i="8"/>
  <c r="J19" i="8"/>
  <c r="J18" i="8"/>
  <c r="J17" i="8"/>
  <c r="J16" i="8"/>
  <c r="H33" i="8"/>
  <c r="F26" i="5" l="1"/>
  <c r="J25" i="7"/>
  <c r="J29" i="7" s="1"/>
  <c r="J25" i="6"/>
  <c r="J39" i="6"/>
  <c r="L25" i="6"/>
  <c r="L39" i="6"/>
  <c r="F25" i="7"/>
  <c r="F47" i="7" s="1"/>
  <c r="L33" i="5"/>
  <c r="F16" i="5"/>
  <c r="F38" i="5" s="1"/>
  <c r="J26" i="5"/>
  <c r="H16" i="5"/>
  <c r="H38" i="5" s="1"/>
  <c r="J16" i="5"/>
  <c r="J38" i="5" l="1"/>
  <c r="O57" i="3"/>
  <c r="O55" i="3"/>
  <c r="O52" i="3"/>
  <c r="O51" i="3"/>
  <c r="O46" i="3"/>
  <c r="O45" i="3"/>
  <c r="O37" i="3"/>
  <c r="O24" i="3"/>
  <c r="O17" i="3"/>
  <c r="M17" i="3"/>
  <c r="M26" i="3" s="1"/>
  <c r="M57" i="3"/>
  <c r="M55" i="3"/>
  <c r="M52" i="3"/>
  <c r="M43" i="3"/>
  <c r="M37" i="3"/>
  <c r="H34" i="3"/>
  <c r="H33" i="3"/>
  <c r="H23" i="3"/>
  <c r="H22" i="3"/>
  <c r="H21" i="3"/>
  <c r="H20" i="3"/>
  <c r="H19" i="3"/>
  <c r="H18" i="3"/>
  <c r="F23" i="3"/>
  <c r="F22" i="3"/>
  <c r="F21" i="3"/>
  <c r="F20" i="3"/>
  <c r="F19" i="3"/>
  <c r="F18" i="3"/>
  <c r="O46" i="2"/>
  <c r="O39" i="2"/>
  <c r="O38" i="2" s="1"/>
  <c r="O31" i="2"/>
  <c r="O26" i="2"/>
  <c r="O17" i="2"/>
  <c r="O15" i="2" s="1"/>
  <c r="O13" i="2"/>
  <c r="O12" i="2"/>
  <c r="M46" i="2"/>
  <c r="M39" i="2"/>
  <c r="M38" i="2" s="1"/>
  <c r="M31" i="2"/>
  <c r="M26" i="2"/>
  <c r="M15" i="2"/>
  <c r="H29" i="2"/>
  <c r="H28" i="2"/>
  <c r="H27" i="2"/>
  <c r="H26" i="2"/>
  <c r="H25" i="2"/>
  <c r="H22" i="2"/>
  <c r="H20" i="2" s="1"/>
  <c r="H17" i="2"/>
  <c r="H10" i="2" s="1"/>
  <c r="F24" i="2"/>
  <c r="F22" i="2"/>
  <c r="F17" i="2"/>
  <c r="F10" i="2" s="1"/>
  <c r="M39" i="3" l="1"/>
  <c r="M10" i="2"/>
  <c r="M49" i="2" s="1"/>
  <c r="F40" i="3"/>
  <c r="F25" i="3"/>
  <c r="O10" i="2"/>
  <c r="O49" i="2" s="1"/>
  <c r="H24" i="2"/>
  <c r="H31" i="2" s="1"/>
  <c r="O49" i="3"/>
  <c r="O43" i="3"/>
  <c r="O26" i="3"/>
  <c r="O39" i="3" s="1"/>
  <c r="H40" i="3"/>
  <c r="H25" i="3"/>
  <c r="D69" i="16"/>
  <c r="D50" i="16"/>
  <c r="D39" i="16"/>
  <c r="D36" i="16"/>
  <c r="D32" i="16"/>
  <c r="D26" i="16"/>
  <c r="D24" i="16"/>
  <c r="D21" i="16"/>
  <c r="D16" i="16"/>
  <c r="D11" i="16"/>
  <c r="F11" i="15" l="1"/>
  <c r="J11" i="15" s="1"/>
  <c r="D57" i="16"/>
  <c r="F50" i="16"/>
  <c r="O62" i="3"/>
  <c r="O64" i="3" s="1"/>
  <c r="H42" i="3"/>
  <c r="F42" i="3"/>
  <c r="O51" i="2"/>
  <c r="D43" i="16"/>
  <c r="D28" i="16"/>
  <c r="L18" i="4" l="1"/>
  <c r="N18" i="4"/>
  <c r="O18" i="4" l="1"/>
  <c r="O16" i="4" s="1"/>
  <c r="N16" i="4"/>
  <c r="N14" i="4" s="1"/>
  <c r="M18" i="4"/>
  <c r="M16" i="4" s="1"/>
  <c r="M14" i="4" s="1"/>
  <c r="L16" i="4"/>
  <c r="L14" i="4" s="1"/>
  <c r="E40" i="3"/>
  <c r="E42" i="3" s="1"/>
  <c r="K33" i="5"/>
  <c r="R33" i="5" s="1"/>
  <c r="O14" i="4" l="1"/>
  <c r="M26" i="4"/>
  <c r="H69" i="15"/>
  <c r="F68" i="15"/>
  <c r="H68" i="15" s="1"/>
  <c r="D67" i="15"/>
  <c r="D63" i="15"/>
  <c r="F63" i="15" s="1"/>
  <c r="H63" i="15" s="1"/>
  <c r="D62" i="15"/>
  <c r="D55" i="15"/>
  <c r="F55" i="15" s="1"/>
  <c r="J55" i="15" s="1"/>
  <c r="D50" i="15"/>
  <c r="F50" i="15" s="1"/>
  <c r="D26" i="15"/>
  <c r="D63" i="16"/>
  <c r="F63" i="16" s="1"/>
  <c r="D62" i="16"/>
  <c r="F39" i="16"/>
  <c r="F32" i="16"/>
  <c r="J32" i="16" s="1"/>
  <c r="F24" i="16"/>
  <c r="H24" i="16" s="1"/>
  <c r="E23" i="4" s="1"/>
  <c r="F21" i="16"/>
  <c r="F16" i="16"/>
  <c r="J16" i="16" s="1"/>
  <c r="F11" i="16"/>
  <c r="J11" i="16" s="1"/>
  <c r="F69" i="16"/>
  <c r="H69" i="16" s="1"/>
  <c r="E71" i="16"/>
  <c r="E57" i="16"/>
  <c r="F55" i="16"/>
  <c r="J55" i="16" s="1"/>
  <c r="E53" i="16"/>
  <c r="D53" i="16"/>
  <c r="E52" i="16"/>
  <c r="D52" i="16"/>
  <c r="E43" i="16"/>
  <c r="D34" i="16"/>
  <c r="D33" i="16"/>
  <c r="E28" i="16"/>
  <c r="D22" i="16"/>
  <c r="D19" i="16"/>
  <c r="D18" i="16"/>
  <c r="D17" i="16"/>
  <c r="D14" i="16"/>
  <c r="D13" i="16"/>
  <c r="D12" i="16"/>
  <c r="E57" i="15"/>
  <c r="E73" i="15" s="1"/>
  <c r="E53" i="15"/>
  <c r="D53" i="15"/>
  <c r="E52" i="15"/>
  <c r="D52" i="15"/>
  <c r="D34" i="15"/>
  <c r="D33" i="15"/>
  <c r="D22" i="15"/>
  <c r="D19" i="15"/>
  <c r="D18" i="15"/>
  <c r="D17" i="15"/>
  <c r="D14" i="15"/>
  <c r="D13" i="15"/>
  <c r="D12" i="15"/>
  <c r="K55" i="15" l="1"/>
  <c r="H50" i="15"/>
  <c r="E20" i="4"/>
  <c r="J21" i="16"/>
  <c r="K69" i="16"/>
  <c r="J63" i="16"/>
  <c r="N41" i="4" s="1"/>
  <c r="L69" i="16"/>
  <c r="M69" i="16" s="1"/>
  <c r="L28" i="16"/>
  <c r="G33" i="4"/>
  <c r="H39" i="16"/>
  <c r="K28" i="16" s="1"/>
  <c r="Q17" i="8"/>
  <c r="E31" i="4"/>
  <c r="E18" i="4"/>
  <c r="F18" i="4" s="1"/>
  <c r="G18" i="4"/>
  <c r="H18" i="4" s="1"/>
  <c r="N50" i="4"/>
  <c r="F67" i="15"/>
  <c r="H67" i="15" s="1"/>
  <c r="K67" i="15" s="1"/>
  <c r="F21" i="15"/>
  <c r="J21" i="15" s="1"/>
  <c r="K24" i="15" s="1"/>
  <c r="D28" i="15"/>
  <c r="D45" i="15" s="1"/>
  <c r="F26" i="15"/>
  <c r="J26" i="15" s="1"/>
  <c r="T18" i="8"/>
  <c r="F23" i="4"/>
  <c r="F62" i="15"/>
  <c r="D71" i="15"/>
  <c r="L41" i="4"/>
  <c r="M41" i="4" s="1"/>
  <c r="M38" i="4" s="1"/>
  <c r="G19" i="4"/>
  <c r="H19" i="4" s="1"/>
  <c r="G31" i="4"/>
  <c r="H31" i="4" s="1"/>
  <c r="T17" i="8"/>
  <c r="F62" i="16"/>
  <c r="H62" i="16" s="1"/>
  <c r="E75" i="15"/>
  <c r="E73" i="16"/>
  <c r="F68" i="16"/>
  <c r="H68" i="16" s="1"/>
  <c r="D57" i="15"/>
  <c r="F43" i="15"/>
  <c r="F34" i="16"/>
  <c r="F26" i="16"/>
  <c r="H26" i="16" s="1"/>
  <c r="E24" i="4" s="1"/>
  <c r="F22" i="15"/>
  <c r="F34" i="15"/>
  <c r="F52" i="15"/>
  <c r="F53" i="15"/>
  <c r="F22" i="16"/>
  <c r="F52" i="16"/>
  <c r="F53" i="16"/>
  <c r="F36" i="16"/>
  <c r="J36" i="16" s="1"/>
  <c r="G32" i="4" s="1"/>
  <c r="H32" i="4" s="1"/>
  <c r="E45" i="16"/>
  <c r="E33" i="4" l="1"/>
  <c r="F33" i="4" s="1"/>
  <c r="F26" i="4" s="1"/>
  <c r="G20" i="4"/>
  <c r="H20" i="4" s="1"/>
  <c r="H16" i="4" s="1"/>
  <c r="M41" i="7"/>
  <c r="M28" i="16"/>
  <c r="Q30" i="8" s="1"/>
  <c r="F28" i="16"/>
  <c r="L50" i="4"/>
  <c r="M50" i="4" s="1"/>
  <c r="L47" i="4"/>
  <c r="T42" i="8"/>
  <c r="E19" i="4"/>
  <c r="T15" i="8"/>
  <c r="J62" i="15"/>
  <c r="K63" i="15" s="1"/>
  <c r="F71" i="15"/>
  <c r="F28" i="15"/>
  <c r="F45" i="15" s="1"/>
  <c r="F57" i="15"/>
  <c r="M36" i="16"/>
  <c r="H26" i="4"/>
  <c r="R22" i="8"/>
  <c r="R20" i="8" s="1"/>
  <c r="R25" i="8" s="1"/>
  <c r="E75" i="16"/>
  <c r="K36" i="15"/>
  <c r="T35" i="8"/>
  <c r="D45" i="16"/>
  <c r="D73" i="15"/>
  <c r="D75" i="15" s="1"/>
  <c r="F43" i="16"/>
  <c r="F57" i="16"/>
  <c r="H73" i="15"/>
  <c r="M47" i="4" l="1"/>
  <c r="I38" i="7"/>
  <c r="I36" i="7" s="1"/>
  <c r="F73" i="15"/>
  <c r="F75" i="15" s="1"/>
  <c r="T41" i="8"/>
  <c r="T37" i="8" s="1"/>
  <c r="R34" i="8"/>
  <c r="R30" i="8" s="1"/>
  <c r="N47" i="4"/>
  <c r="F19" i="4"/>
  <c r="F16" i="4" s="1"/>
  <c r="F14" i="4" s="1"/>
  <c r="E16" i="4"/>
  <c r="T22" i="8"/>
  <c r="T20" i="8" s="1"/>
  <c r="T25" i="8" s="1"/>
  <c r="T34" i="8"/>
  <c r="T30" i="8" s="1"/>
  <c r="H14" i="4"/>
  <c r="O13" i="4" s="1"/>
  <c r="J73" i="15"/>
  <c r="K73" i="15" s="1"/>
  <c r="H20" i="7"/>
  <c r="H18" i="7" s="1"/>
  <c r="F45" i="16"/>
  <c r="M38" i="7" l="1"/>
  <c r="M36" i="7" s="1"/>
  <c r="N38" i="7"/>
  <c r="H25" i="7"/>
  <c r="R41" i="8"/>
  <c r="R37" i="8" s="1"/>
  <c r="R44" i="8" s="1"/>
  <c r="T44" i="8"/>
  <c r="N20" i="7"/>
  <c r="I16" i="5"/>
  <c r="K24" i="5"/>
  <c r="L24" i="5" s="1"/>
  <c r="N24" i="5" s="1"/>
  <c r="K23" i="5"/>
  <c r="L23" i="5" s="1"/>
  <c r="N23" i="5" s="1"/>
  <c r="K22" i="5"/>
  <c r="K21" i="5"/>
  <c r="K20" i="5"/>
  <c r="K19" i="5"/>
  <c r="K18" i="5"/>
  <c r="R18" i="5" s="1"/>
  <c r="L20" i="5" l="1"/>
  <c r="R20" i="5"/>
  <c r="L19" i="5"/>
  <c r="R19" i="5"/>
  <c r="H29" i="7"/>
  <c r="H47" i="7" s="1"/>
  <c r="L18" i="5"/>
  <c r="M18" i="5"/>
  <c r="AH18" i="20" s="1"/>
  <c r="AI18" i="20" s="1"/>
  <c r="N38" i="2"/>
  <c r="L16" i="5" l="1"/>
  <c r="J44" i="8"/>
  <c r="K47" i="12"/>
  <c r="L47" i="12" s="1"/>
  <c r="K46" i="12"/>
  <c r="L46" i="12" s="1"/>
  <c r="E31" i="7"/>
  <c r="M32" i="7"/>
  <c r="I31" i="7"/>
  <c r="M31" i="7" l="1"/>
  <c r="L44" i="12"/>
  <c r="M15" i="7"/>
  <c r="M13" i="7" s="1"/>
  <c r="M29" i="7" s="1"/>
  <c r="M47" i="7" l="1"/>
  <c r="K36" i="5"/>
  <c r="M36" i="5" s="1"/>
  <c r="K35" i="5"/>
  <c r="M35" i="5" s="1"/>
  <c r="K34" i="5"/>
  <c r="M34" i="5" s="1"/>
  <c r="M33" i="5"/>
  <c r="K32" i="5"/>
  <c r="R32" i="5" s="1"/>
  <c r="K30" i="5"/>
  <c r="M30" i="5" s="1"/>
  <c r="K29" i="5"/>
  <c r="M29" i="5" s="1"/>
  <c r="K28" i="5"/>
  <c r="M28" i="5" s="1"/>
  <c r="I26" i="5"/>
  <c r="I38" i="5" s="1"/>
  <c r="G26" i="5"/>
  <c r="E26" i="5"/>
  <c r="M24" i="5"/>
  <c r="M23" i="5"/>
  <c r="AH23" i="20" s="1"/>
  <c r="AI23" i="20" s="1"/>
  <c r="M22" i="5"/>
  <c r="M21" i="5"/>
  <c r="M20" i="5"/>
  <c r="AH20" i="20" s="1"/>
  <c r="AI20" i="20" s="1"/>
  <c r="M19" i="5"/>
  <c r="AH19" i="20" s="1"/>
  <c r="AI19" i="20" s="1"/>
  <c r="N18" i="5"/>
  <c r="G16" i="5"/>
  <c r="E16" i="5"/>
  <c r="E22" i="11"/>
  <c r="G26" i="12"/>
  <c r="E31" i="11"/>
  <c r="E32" i="11"/>
  <c r="E33" i="11"/>
  <c r="E34" i="11"/>
  <c r="E35" i="11"/>
  <c r="E36" i="11"/>
  <c r="E37" i="11"/>
  <c r="E38" i="11"/>
  <c r="E30" i="11"/>
  <c r="E18" i="11"/>
  <c r="E19" i="11"/>
  <c r="E20" i="11"/>
  <c r="E21" i="11"/>
  <c r="E23" i="11"/>
  <c r="E17" i="11"/>
  <c r="N33" i="5" l="1"/>
  <c r="AH33" i="20"/>
  <c r="AI33" i="20" s="1"/>
  <c r="N19" i="5"/>
  <c r="M16" i="5"/>
  <c r="N20" i="5"/>
  <c r="M32" i="5"/>
  <c r="AH32" i="20" s="1"/>
  <c r="L32" i="5"/>
  <c r="N32" i="5" s="1"/>
  <c r="M31" i="5"/>
  <c r="L31" i="5"/>
  <c r="E38" i="5"/>
  <c r="K26" i="5"/>
  <c r="G38" i="5"/>
  <c r="K16" i="5"/>
  <c r="M26" i="5" l="1"/>
  <c r="AH31" i="20"/>
  <c r="AI31" i="20" s="1"/>
  <c r="N16" i="5"/>
  <c r="N31" i="5"/>
  <c r="N26" i="5" s="1"/>
  <c r="L26" i="5"/>
  <c r="L38" i="5" s="1"/>
  <c r="K38" i="5"/>
  <c r="M38" i="5"/>
  <c r="F20" i="2"/>
  <c r="F31" i="2" s="1"/>
  <c r="M51" i="2" s="1"/>
  <c r="N38" i="5" l="1"/>
  <c r="H25" i="8"/>
  <c r="IY51" i="11"/>
  <c r="IY55" i="11"/>
  <c r="K50" i="12"/>
  <c r="M50" i="12" s="1"/>
  <c r="K49" i="12"/>
  <c r="K48" i="12"/>
  <c r="K41" i="12"/>
  <c r="K40" i="12"/>
  <c r="L40" i="12" s="1"/>
  <c r="L38" i="12" s="1"/>
  <c r="K34" i="12"/>
  <c r="K33" i="12"/>
  <c r="K32" i="12"/>
  <c r="K31" i="12"/>
  <c r="K30" i="12"/>
  <c r="K29" i="12"/>
  <c r="K25" i="12"/>
  <c r="M25" i="12" s="1"/>
  <c r="K24" i="12"/>
  <c r="K23" i="12"/>
  <c r="K22" i="12"/>
  <c r="K21" i="12"/>
  <c r="K20" i="12"/>
  <c r="K19" i="12"/>
  <c r="E36" i="12"/>
  <c r="E35" i="12"/>
  <c r="E34" i="12"/>
  <c r="E33" i="12"/>
  <c r="F33" i="12" s="1"/>
  <c r="E32" i="12"/>
  <c r="F32" i="12" s="1"/>
  <c r="E30" i="12"/>
  <c r="E29" i="12"/>
  <c r="E28" i="12"/>
  <c r="E24" i="12"/>
  <c r="E23" i="12"/>
  <c r="F23" i="12" s="1"/>
  <c r="E22" i="12"/>
  <c r="E21" i="12"/>
  <c r="E20" i="12"/>
  <c r="G20" i="12" s="1"/>
  <c r="K55" i="12"/>
  <c r="K54" i="12"/>
  <c r="M52" i="12"/>
  <c r="L52" i="12"/>
  <c r="K42" i="12"/>
  <c r="M41" i="12"/>
  <c r="M38" i="12" s="1"/>
  <c r="M27" i="12"/>
  <c r="L27" i="12"/>
  <c r="K17" i="11"/>
  <c r="F33" i="11"/>
  <c r="E31" i="12" s="1"/>
  <c r="F31" i="12" s="1"/>
  <c r="S15" i="8" s="1"/>
  <c r="F18" i="11"/>
  <c r="E19" i="12" s="1"/>
  <c r="G19" i="12" s="1"/>
  <c r="F17" i="11"/>
  <c r="E18" i="12" s="1"/>
  <c r="G18" i="12" s="1"/>
  <c r="L36" i="12" l="1"/>
  <c r="JB50" i="12"/>
  <c r="M44" i="12"/>
  <c r="M36" i="12" s="1"/>
  <c r="JA50" i="12"/>
  <c r="JC50" i="12" s="1"/>
  <c r="S20" i="8" s="1"/>
  <c r="S25" i="8" s="1"/>
  <c r="F26" i="12"/>
  <c r="G16" i="12"/>
  <c r="G14" i="12" s="1"/>
  <c r="E25" i="12"/>
  <c r="F16" i="12"/>
  <c r="F14" i="12" l="1"/>
  <c r="J17" i="11"/>
  <c r="K18" i="12" s="1"/>
  <c r="K57" i="11"/>
  <c r="J57" i="11"/>
  <c r="K49" i="11"/>
  <c r="J49" i="11"/>
  <c r="IY46" i="11"/>
  <c r="IY45" i="11"/>
  <c r="K43" i="11"/>
  <c r="J43" i="11"/>
  <c r="E40" i="11"/>
  <c r="K37" i="11"/>
  <c r="J37" i="11"/>
  <c r="F40" i="11"/>
  <c r="J26" i="11"/>
  <c r="J39" i="11" s="1"/>
  <c r="E25" i="11"/>
  <c r="K26" i="11"/>
  <c r="K39" i="11" s="1"/>
  <c r="F25" i="11"/>
  <c r="JC55" i="3"/>
  <c r="JC46" i="3"/>
  <c r="JC45" i="3"/>
  <c r="Q31" i="8"/>
  <c r="G33" i="8"/>
  <c r="H30" i="8"/>
  <c r="H29" i="8"/>
  <c r="H31" i="8" l="1"/>
  <c r="IY57" i="11"/>
  <c r="L16" i="12"/>
  <c r="L14" i="12" s="1"/>
  <c r="L13" i="12" s="1"/>
  <c r="M18" i="12"/>
  <c r="M16" i="12" s="1"/>
  <c r="M14" i="12" s="1"/>
  <c r="M13" i="12" s="1"/>
  <c r="JC57" i="3"/>
  <c r="E42" i="11"/>
  <c r="E26" i="4"/>
  <c r="K62" i="11"/>
  <c r="J62" i="11"/>
  <c r="J64" i="11" s="1"/>
  <c r="F42" i="11"/>
  <c r="K64" i="11"/>
  <c r="K13" i="12" l="1"/>
  <c r="L10" i="2"/>
  <c r="E24" i="2"/>
  <c r="E31" i="2" s="1"/>
  <c r="I33" i="8"/>
  <c r="J33" i="8" s="1"/>
  <c r="J31" i="8"/>
  <c r="J30" i="8"/>
  <c r="J29" i="8"/>
  <c r="J25" i="8"/>
  <c r="L15" i="2"/>
  <c r="L26" i="2"/>
  <c r="L31" i="2"/>
  <c r="L38" i="2"/>
  <c r="L46" i="2"/>
  <c r="N46" i="2"/>
  <c r="N31" i="2"/>
  <c r="N26" i="2"/>
  <c r="N15" i="2"/>
  <c r="J26" i="8"/>
  <c r="G20" i="2"/>
  <c r="H44" i="8" l="1"/>
  <c r="H28" i="8" s="1"/>
  <c r="G31" i="2"/>
  <c r="G15" i="8"/>
  <c r="H22" i="8"/>
  <c r="H15" i="8" s="1"/>
  <c r="J28" i="8"/>
  <c r="N49" i="2"/>
  <c r="I28" i="8"/>
  <c r="L49" i="2"/>
  <c r="L51" i="2" s="1"/>
  <c r="L49" i="3" l="1"/>
  <c r="L54" i="19"/>
  <c r="M51" i="3"/>
  <c r="M49" i="3" s="1"/>
  <c r="M62" i="3" s="1"/>
  <c r="M64" i="3" s="1"/>
  <c r="D67" i="16"/>
  <c r="L52" i="2"/>
  <c r="G47" i="8"/>
  <c r="H47" i="8"/>
  <c r="R47" i="8" s="1"/>
  <c r="I15" i="8"/>
  <c r="I47" i="8" s="1"/>
  <c r="J22" i="8"/>
  <c r="J15" i="8" s="1"/>
  <c r="J47" i="8" s="1"/>
  <c r="T47" i="8" s="1"/>
  <c r="N51" i="2"/>
  <c r="N52" i="2" s="1"/>
  <c r="S38" i="8"/>
  <c r="S37" i="8" s="1"/>
  <c r="Q38" i="8"/>
  <c r="Q37" i="8" s="1"/>
  <c r="S31" i="8"/>
  <c r="S30" i="8" s="1"/>
  <c r="S44" i="8" s="1"/>
  <c r="M34" i="7"/>
  <c r="K31" i="7"/>
  <c r="G31" i="7"/>
  <c r="K29" i="7"/>
  <c r="I29" i="7"/>
  <c r="I47" i="7" s="1"/>
  <c r="M16" i="7"/>
  <c r="K33" i="6"/>
  <c r="I33" i="6"/>
  <c r="K28" i="6"/>
  <c r="K39" i="6" s="1"/>
  <c r="I28" i="6"/>
  <c r="I39" i="6" s="1"/>
  <c r="K19" i="6"/>
  <c r="I19" i="6"/>
  <c r="K14" i="6"/>
  <c r="K25" i="6" s="1"/>
  <c r="I14" i="6"/>
  <c r="I25" i="6" s="1"/>
  <c r="N52" i="4"/>
  <c r="L52" i="4"/>
  <c r="N38" i="4"/>
  <c r="L38" i="4"/>
  <c r="N27" i="4"/>
  <c r="L27" i="4"/>
  <c r="G26" i="4"/>
  <c r="G16" i="4"/>
  <c r="N57" i="3"/>
  <c r="L57" i="3"/>
  <c r="G40" i="3"/>
  <c r="G42" i="3" s="1"/>
  <c r="N37" i="3"/>
  <c r="L37" i="3"/>
  <c r="N26" i="3"/>
  <c r="N39" i="3" s="1"/>
  <c r="J41" i="6"/>
  <c r="J43" i="6" s="1"/>
  <c r="N18" i="7" l="1"/>
  <c r="L18" i="7"/>
  <c r="L25" i="7" s="1"/>
  <c r="L29" i="7" s="1"/>
  <c r="L47" i="7" s="1"/>
  <c r="K47" i="7"/>
  <c r="N13" i="7"/>
  <c r="E29" i="7"/>
  <c r="E47" i="7" s="1"/>
  <c r="L62" i="3"/>
  <c r="F67" i="16"/>
  <c r="H67" i="16" s="1"/>
  <c r="D71" i="16"/>
  <c r="D73" i="16" s="1"/>
  <c r="D75" i="16" s="1"/>
  <c r="N31" i="7"/>
  <c r="N37" i="7"/>
  <c r="J37" i="7"/>
  <c r="I43" i="6"/>
  <c r="JC51" i="3"/>
  <c r="L39" i="3"/>
  <c r="K41" i="6"/>
  <c r="L26" i="4"/>
  <c r="E14" i="4"/>
  <c r="G14" i="4"/>
  <c r="N46" i="4" l="1"/>
  <c r="N44" i="4" s="1"/>
  <c r="J73" i="16"/>
  <c r="N25" i="7"/>
  <c r="J36" i="7"/>
  <c r="J43" i="7"/>
  <c r="L64" i="3"/>
  <c r="L65" i="3" s="1"/>
  <c r="F71" i="16"/>
  <c r="F73" i="16" s="1"/>
  <c r="F75" i="16" s="1"/>
  <c r="Q44" i="8"/>
  <c r="N62" i="3"/>
  <c r="S47" i="8"/>
  <c r="S50" i="8" s="1"/>
  <c r="N36" i="7"/>
  <c r="K43" i="6"/>
  <c r="L41" i="6"/>
  <c r="L43" i="6" s="1"/>
  <c r="Q20" i="8"/>
  <c r="Q25" i="8" s="1"/>
  <c r="Q47" i="8" s="1"/>
  <c r="Q50" i="8" s="1"/>
  <c r="Q55" i="8" s="1"/>
  <c r="N36" i="4"/>
  <c r="N13" i="4" s="1"/>
  <c r="N64" i="3" l="1"/>
  <c r="N65" i="3" s="1"/>
  <c r="N47" i="7"/>
  <c r="J47" i="7"/>
  <c r="L46" i="4"/>
  <c r="L44" i="4" s="1"/>
  <c r="H73" i="16"/>
  <c r="K73" i="16" s="1"/>
  <c r="T50" i="8"/>
  <c r="Q15" i="8"/>
  <c r="M46" i="4" l="1"/>
  <c r="M44" i="4" s="1"/>
  <c r="M36" i="4" s="1"/>
  <c r="M13" i="4" s="1"/>
  <c r="L36" i="4"/>
  <c r="L13" i="4" s="1"/>
  <c r="R50" i="8"/>
  <c r="Q13" i="4" l="1"/>
  <c r="K13" i="4"/>
</calcChain>
</file>

<file path=xl/sharedStrings.xml><?xml version="1.0" encoding="utf-8"?>
<sst xmlns="http://schemas.openxmlformats.org/spreadsheetml/2006/main" count="919" uniqueCount="386">
  <si>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</si>
  <si>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</si>
  <si>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</si>
  <si>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</si>
  <si>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</si>
  <si>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</si>
  <si>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</si>
  <si>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</si>
  <si>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</si>
  <si>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</si>
  <si>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</si>
  <si>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</si>
  <si>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</si>
  <si>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</si>
  <si>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</si>
  <si>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</si>
  <si>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</si>
  <si>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</si>
  <si>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</si>
  <si>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</si>
  <si>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</si>
  <si>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</si>
  <si>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</si>
  <si>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</si>
  <si>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</si>
  <si>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</si>
  <si>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</si>
  <si>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</si>
  <si>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</si>
  <si>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</si>
  <si>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</si>
  <si>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</si>
  <si>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</si>
  <si>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</si>
  <si>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</si>
  <si>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</si>
  <si>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</si>
  <si>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</si>
  <si>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</si>
  <si>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</si>
  <si>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</si>
  <si>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</si>
  <si>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</si>
  <si>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</si>
  <si>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</si>
  <si>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</si>
  <si>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</si>
  <si>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</si>
  <si>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</si>
  <si>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</si>
  <si>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</si>
  <si>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</si>
  <si>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</si>
  <si>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</si>
  <si>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</si>
  <si>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</si>
  <si>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</si>
  <si>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</si>
  <si>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2014</t>
  </si>
  <si>
    <t>Estado de Actividades</t>
  </si>
  <si>
    <t>(Pesos)</t>
  </si>
  <si>
    <t>Ente Público:</t>
  </si>
  <si>
    <t>Estado de Situación Financiera</t>
  </si>
  <si>
    <t>Al 31 de diciembre de 2014 y 2013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</si>
  <si>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</si>
  <si>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</si>
  <si>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</si>
  <si>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</si>
  <si>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</si>
  <si>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</si>
  <si>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</si>
  <si>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</si>
  <si>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</si>
  <si>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</si>
  <si>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</si>
  <si>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</si>
  <si>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</si>
  <si>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</si>
  <si>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</si>
  <si>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</si>
  <si>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</si>
  <si>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</si>
  <si>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</si>
  <si>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</si>
  <si>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</si>
  <si>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</si>
  <si>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</si>
  <si>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</si>
  <si>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</si>
  <si>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</si>
  <si>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</si>
  <si>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</si>
  <si>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</si>
  <si>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</si>
  <si>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</si>
  <si>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</si>
  <si>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</si>
  <si>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</si>
  <si>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</si>
  <si>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</si>
  <si>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</si>
  <si>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</si>
  <si>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</si>
  <si>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</si>
  <si>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</si>
  <si>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</si>
  <si>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</si>
  <si>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</si>
  <si>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</si>
  <si>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</si>
  <si>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</si>
  <si>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</si>
  <si>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</si>
  <si>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</si>
  <si>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</si>
  <si>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</si>
  <si>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</si>
  <si>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</si>
  <si>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</si>
  <si>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</si>
  <si>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</si>
  <si>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</si>
  <si>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</si>
  <si>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</si>
  <si>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</si>
  <si>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</si>
  <si>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</si>
  <si>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</si>
  <si>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</si>
  <si>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</si>
  <si>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</si>
  <si>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</si>
  <si>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</si>
  <si>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</si>
  <si>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</si>
  <si>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</si>
  <si>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</si>
  <si>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</si>
  <si>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</si>
  <si>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</si>
  <si>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</si>
  <si>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</si>
  <si>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</si>
  <si>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</si>
  <si>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</si>
  <si>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</si>
  <si>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</si>
  <si>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</si>
  <si>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</si>
  <si>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</si>
  <si>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</si>
  <si>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</si>
  <si>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</si>
  <si>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</si>
  <si>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</si>
  <si>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</si>
  <si>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</si>
  <si>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</si>
  <si>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</si>
  <si>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</si>
  <si>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</si>
  <si>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</si>
  <si>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</si>
  <si>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 xml:space="preserve">Revalúos  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</si>
  <si>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</si>
  <si>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</si>
  <si>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</si>
  <si>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</si>
  <si>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Invresión</t>
  </si>
  <si>
    <t>Otras Aplicaciones de Inversión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</si>
  <si>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</si>
  <si>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</si>
  <si>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</si>
  <si>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</si>
  <si>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</si>
  <si>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</si>
  <si>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</si>
  <si>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</si>
  <si>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</si>
  <si>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</si>
  <si>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</si>
  <si>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</si>
  <si>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</si>
  <si>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</si>
  <si>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</si>
  <si>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</si>
  <si>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</si>
  <si>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XXXX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</si>
  <si>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Formato libre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</si>
  <si>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En caso de no aplicar se deberá asentar tal situación.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</si>
  <si>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En todos los caso debe de venir firmado</t>
    </r>
  </si>
  <si>
    <t>Informe de Pasivos Contingentes</t>
  </si>
  <si>
    <t>NOTAS A LOS ESTADOS FINANCIEROS</t>
  </si>
  <si>
    <t>(Formato libre, en caso de no aplicar se debe asentar. Debe venir firmado)</t>
  </si>
  <si>
    <t>FIDEICOMISO GARANTE DE LA ORQUESTA SINFÓNICA DE YUCATÁN</t>
  </si>
  <si>
    <t>FIDEICOMISO GARANTE  DE LA ORQUESTA SINFÓNICA DE YUCATÁN</t>
  </si>
  <si>
    <t>FIDEICOMISO GARANTE DE LA ORQUESTA SINFÓNICA DE YUCTÁN</t>
  </si>
  <si>
    <t>Al 31 de diciembre de 2013 y 2012</t>
  </si>
  <si>
    <t>Efectivo y Equivalentes (nota 1.1.1)</t>
  </si>
  <si>
    <t>Cuentas por Pagar a Corto Plazo (nota 1.2.1)</t>
  </si>
  <si>
    <t>Ingresos por Venta de Bienes y Servicios (nota 2.1.1)</t>
  </si>
  <si>
    <t>Transferencias, Asignaciones, Subsidios y Otras ayudas (nota 2.1.2)</t>
  </si>
  <si>
    <t>Estimaciones, Depreciaciones, Deterioros, Obsolescencia y Amortizaciones (nota 2.2.2)</t>
  </si>
  <si>
    <t>Efectivo y Equivalentes al Efectivo al final del Ejercicio (nota 4.1)</t>
  </si>
  <si>
    <t>C.P. Manuel Jesús González Cardeña</t>
  </si>
  <si>
    <t>Miguel Francisco Escobedo Novelo</t>
  </si>
  <si>
    <t>Director General</t>
  </si>
  <si>
    <t>Visto Bueno</t>
  </si>
  <si>
    <t>Autorizó</t>
  </si>
  <si>
    <t xml:space="preserve">                 C.P. Ramón Antonio Pérez Rivera</t>
  </si>
  <si>
    <t xml:space="preserve">                            Jefe de Contabilidad</t>
  </si>
  <si>
    <t xml:space="preserve">                                       Elaboró</t>
  </si>
  <si>
    <t xml:space="preserve">                         Autorizó</t>
  </si>
  <si>
    <t xml:space="preserve">  Director de Administración y Finanzas</t>
  </si>
  <si>
    <t>Director de Administración y Finanzas</t>
  </si>
  <si>
    <t xml:space="preserve">                       Elaboroó</t>
  </si>
  <si>
    <t xml:space="preserve">  C.P. Ramón Antonio Pérez Rivera</t>
  </si>
  <si>
    <t xml:space="preserve">              Jefe de Contabilidad</t>
  </si>
  <si>
    <t xml:space="preserve">                           Autorizó</t>
  </si>
  <si>
    <t>Fideicomiso Garante de la Orquesta Sinfónica de Yucatán</t>
  </si>
  <si>
    <t xml:space="preserve">                       Elaboró</t>
  </si>
  <si>
    <t>ESTADO DE CAMBIOS EN LA SITUACIÓN FINANCIERA</t>
  </si>
  <si>
    <t>(EN MILES DE PESOS)</t>
  </si>
  <si>
    <t>Diferencia</t>
  </si>
  <si>
    <t>ACTIVO</t>
  </si>
  <si>
    <t>-</t>
  </si>
  <si>
    <t>+</t>
  </si>
  <si>
    <t>ACTIVO CIRCULANTE</t>
  </si>
  <si>
    <t>Efectivo y equivalente de efectivo</t>
  </si>
  <si>
    <t xml:space="preserve">Efectivo </t>
  </si>
  <si>
    <t>Bancos (nota III-A-1)</t>
  </si>
  <si>
    <t>Inversiones temporales (nota III-A-2)</t>
  </si>
  <si>
    <t xml:space="preserve">Efectivo o equivalente de efectivo a recibir </t>
  </si>
  <si>
    <t>Cuentas por cobrar (nota III-B-1.3)</t>
  </si>
  <si>
    <t>Deudores diversos (nota III-B-2)</t>
  </si>
  <si>
    <t>Otros derechos a recibir efectivo o equivalente a corto plazo (nota III-B-3)</t>
  </si>
  <si>
    <t xml:space="preserve">Bienes o servicios a recibir </t>
  </si>
  <si>
    <t>Anticipos a corto plazo (nota III-C-1)</t>
  </si>
  <si>
    <t>Estimación por pérdida o Deterioro de Activos Circulantes</t>
  </si>
  <si>
    <t xml:space="preserve">Otros activos circulantes </t>
  </si>
  <si>
    <t>TOTAL ACTIVO CIRCULANTE</t>
  </si>
  <si>
    <t>ACTIVO NO CIRCULANTE</t>
  </si>
  <si>
    <t xml:space="preserve">Bienes muebles </t>
  </si>
  <si>
    <t>Mobiliario y equipo de administración (nota III-E-1)</t>
  </si>
  <si>
    <t>Maquinaria, otros equipos y herramientas (nota III-E-2)</t>
  </si>
  <si>
    <t>Software (nota III-F-1)</t>
  </si>
  <si>
    <t>TOTAL ACTIVO NO CIRCULANTE</t>
  </si>
  <si>
    <t>TOTAL DE ACTIVOS</t>
  </si>
  <si>
    <t>Suma de activo</t>
  </si>
  <si>
    <t>PASIVO CIRCULANTE</t>
  </si>
  <si>
    <t xml:space="preserve">Cuentas por pagar a corto plazo </t>
  </si>
  <si>
    <t>Proveedores (nota III-G-1)</t>
  </si>
  <si>
    <t>Retenciones y contribuciones (nota III-G-2)</t>
  </si>
  <si>
    <t>Otros pasivos a corto plazo</t>
  </si>
  <si>
    <t>TOTAL PASIVO</t>
  </si>
  <si>
    <t>HACIENDA PÚBLICA / PATRIMONIO</t>
  </si>
  <si>
    <t xml:space="preserve">Hacienda pública / Patrimonio contribuido </t>
  </si>
  <si>
    <t>Donaciones de capital</t>
  </si>
  <si>
    <t>Hacienda pública / Patrimonio generado</t>
  </si>
  <si>
    <t>Resultado del ejercicio (ahorro/ desahorro)</t>
  </si>
  <si>
    <t>Resultados de ejercicios anteriores</t>
  </si>
  <si>
    <t xml:space="preserve">Rectificaciones de resultados de ejercicios anteriores </t>
  </si>
  <si>
    <t xml:space="preserve">TOTAL HACIENDA PÚBLICA / PATRIMONIO </t>
  </si>
  <si>
    <t>Suma Pasivo mas Hacienda Pública</t>
  </si>
  <si>
    <t xml:space="preserve">"Bajo protesta de decir verdad declaramos que los Estados Financieros y sus notas </t>
  </si>
  <si>
    <t>son razonablemente correctos y son responsabilidad del emisor"</t>
  </si>
  <si>
    <t xml:space="preserve">                                                                   Revisó</t>
  </si>
  <si>
    <t xml:space="preserve">                        Visto Bueno</t>
  </si>
  <si>
    <t xml:space="preserve">              C.P. Manuel González Cardeña                                                                         Miguel Escobedo Novelo</t>
  </si>
  <si>
    <t xml:space="preserve">          Director de Administración y Finanzas                                                                         Director General</t>
  </si>
  <si>
    <t xml:space="preserve">                                                                                              Elaboró</t>
  </si>
  <si>
    <t xml:space="preserve">                                                                                 C.P. Ramón Pérez Rivera</t>
  </si>
  <si>
    <t xml:space="preserve">                                                                                     Jefe de Contabilidad</t>
  </si>
  <si>
    <t>Transferencias al Resto del Sector Público</t>
  </si>
  <si>
    <t>GOBIERNO DEL ESTADO DE YUCATÁN</t>
  </si>
  <si>
    <t>Ingresos 2015</t>
  </si>
  <si>
    <t>Rendimientos</t>
  </si>
  <si>
    <t>Total de Ingresos 2015</t>
  </si>
  <si>
    <t>Egresos 2015</t>
  </si>
  <si>
    <t>Remanente 2015</t>
  </si>
  <si>
    <t>Saldo Inicial 2015</t>
  </si>
  <si>
    <t>Saldo Bancos 2015</t>
  </si>
  <si>
    <t>Saldo Estado de Cuenta de Bancos 31-Dic-15</t>
  </si>
  <si>
    <t>Excedente en bancos</t>
  </si>
  <si>
    <t>Pasivos y Retenciones</t>
  </si>
  <si>
    <t>Cheques en tránsito</t>
  </si>
  <si>
    <t>Saldo Conciliado</t>
  </si>
  <si>
    <t>A</t>
  </si>
  <si>
    <t>B</t>
  </si>
  <si>
    <t>C = A -B</t>
  </si>
  <si>
    <t>D</t>
  </si>
  <si>
    <t>E = C - D</t>
  </si>
  <si>
    <t>F</t>
  </si>
  <si>
    <t>G = E + F</t>
  </si>
  <si>
    <t>H</t>
  </si>
  <si>
    <t>I = H - G</t>
  </si>
  <si>
    <t>J</t>
  </si>
  <si>
    <t>K</t>
  </si>
  <si>
    <t>L = I - J - K</t>
  </si>
  <si>
    <t>Más:</t>
  </si>
  <si>
    <t>Menos:</t>
  </si>
  <si>
    <t>Cálculo de Remanente para Nafin</t>
  </si>
  <si>
    <t>Conciliación de Ingresos, Gastos y Bancos</t>
  </si>
  <si>
    <t>Remanente Nafin</t>
  </si>
  <si>
    <t>Pasivo y retenciones</t>
  </si>
  <si>
    <t>E</t>
  </si>
  <si>
    <t>G</t>
  </si>
  <si>
    <t>I = D + E + F + G</t>
  </si>
  <si>
    <t>Resultado presupuestal (Ing - Egre)</t>
  </si>
  <si>
    <t>Suma</t>
  </si>
  <si>
    <t>Rendimientos de Nafin</t>
  </si>
  <si>
    <t xml:space="preserve">Saldo en Bancos </t>
  </si>
  <si>
    <t>K = I - J</t>
  </si>
  <si>
    <t>Saldo en Estado de Cuenta al 31-Dic-2015</t>
  </si>
  <si>
    <t>Fórmula</t>
  </si>
  <si>
    <t>Importe</t>
  </si>
  <si>
    <t>(Miles de pesos)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</si>
  <si>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</si>
  <si>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Bajo protesta de decir verdad declaramos que los Estados Financieros y sus notas son razonablemente correctos y responsabilidad del emisor.</t>
  </si>
  <si>
    <t>C.P. Ramón Antonio Pérez Rivera</t>
  </si>
  <si>
    <t>Jefe de Contabilidad</t>
  </si>
  <si>
    <t>Exceso o Insuficiencia en la Actualización de la Hacienda Pública/Patrimonio Neto 2017 (Nota 3.2.4)</t>
  </si>
  <si>
    <t>Resultado por posición Monetaria</t>
  </si>
  <si>
    <t>Cambios en el Exceso o Insuficiencia en la Actualización de la Hacienda Pública/Patrimonio Neto 2018</t>
  </si>
  <si>
    <t>Bienes Inmuebles, Infraestructura y Construcciones en Proceso (1.1.5.1)</t>
  </si>
  <si>
    <t>Bienes Muebles (nota 1.1.5.2)</t>
  </si>
  <si>
    <t>Activos Intangibles (nota 1.1.5.3)</t>
  </si>
  <si>
    <t>Depreciación, Deterioro y Amortización Acumulada de Bienes (nota 1.1.5.4)</t>
  </si>
  <si>
    <t>Derechos a Recibir Efectivo o Equivalentes (nota 1.1.2.1)</t>
  </si>
  <si>
    <t>Derechos a Recibir Bienes o Servicios (nota 1.1.2.2)</t>
  </si>
  <si>
    <r>
      <t xml:space="preserve">Donaciones de Capital </t>
    </r>
    <r>
      <rPr>
        <b/>
        <sz val="9"/>
        <rFont val="Arial"/>
        <family val="2"/>
      </rPr>
      <t>(Nota 3.1.1)</t>
    </r>
  </si>
  <si>
    <r>
      <t xml:space="preserve">Resultados del Ejercicio (Ahorro/Desahorro) </t>
    </r>
    <r>
      <rPr>
        <b/>
        <sz val="9"/>
        <rFont val="Arial"/>
        <family val="2"/>
      </rPr>
      <t>(Nota 3.1.2)</t>
    </r>
  </si>
  <si>
    <r>
      <t xml:space="preserve">Resultados de Ejercicios Anteriores </t>
    </r>
    <r>
      <rPr>
        <b/>
        <sz val="9"/>
        <rFont val="Arial"/>
        <family val="2"/>
      </rPr>
      <t>(Nota 3.1.2)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</si>
  <si>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</si>
  <si>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</si>
  <si>
    <t>Inventarios (nota 1.1.3)</t>
  </si>
  <si>
    <t>Almacenes (nota 1.1.3)</t>
  </si>
  <si>
    <t>Otros Activos Circulantes  (nota 1.1.6)</t>
  </si>
  <si>
    <t>Aportaciones  (nota 3.1.1)</t>
  </si>
  <si>
    <t>Resultados del Ejercicio (Ahorro / Desahorro, nota 3.1.4)</t>
  </si>
  <si>
    <t>Resultados de Ejercicios Anteriores (nota 3.1.2)</t>
  </si>
  <si>
    <t>Rectificaciones de Resultados de Ejercicios Anteriores (nota 3.1.3)</t>
  </si>
  <si>
    <t>C.P. Miguel Francisco Escobedo Novelo</t>
  </si>
  <si>
    <t>Informe sobre Pasivos Contingentes</t>
  </si>
  <si>
    <t>Estado de Flujo de Efectivo</t>
  </si>
  <si>
    <t>Cuenta Pública 2019</t>
  </si>
  <si>
    <t>Otros Origenes de Financiamiento</t>
  </si>
  <si>
    <t>Otras Aplicaciones de Financiamiento</t>
  </si>
  <si>
    <t>Hacienda Pública / PatrimonioContribuido Neto 2018</t>
  </si>
  <si>
    <t>Hacienda Pública/Patrimonio Generado Neto 2018</t>
  </si>
  <si>
    <t>Hacienda Pública / Patrimonio Neto Final del Ejercicio 2018</t>
  </si>
  <si>
    <t>Cambios en la Hacienda Pública/Patrimonio Contribuido Neto del Ejercicio 2019</t>
  </si>
  <si>
    <t>Variaciones de la Hacienda Pública/Patrimonio Generado Neto del Ejercicio 2019</t>
  </si>
  <si>
    <t>Saldo Neto en la Hacienda Pública / Patrimonio 2019</t>
  </si>
  <si>
    <t>Cuenta Pública 2018</t>
  </si>
  <si>
    <t>Del 1o. de enero al 30 de abril de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</si>
  <si>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</si>
  <si>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</si>
  <si>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</si>
  <si>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</si>
  <si>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</si>
  <si>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</si>
  <si>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</si>
  <si>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</si>
  <si>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</si>
  <si>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</si>
  <si>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</si>
  <si>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</si>
  <si>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´-</t>
  </si>
  <si>
    <t>´+</t>
  </si>
  <si>
    <t>Productos de Tipo Corriente (nota 2.1.1)</t>
  </si>
  <si>
    <t>Ingresos por Venta de Bienes y Servicios (nota 2.1.2)</t>
  </si>
  <si>
    <t>Transferencias, Asignaciones, Subsidios y Otras ayudas (nota 2.2)</t>
  </si>
  <si>
    <t>Ingresos Financieros (nota 2.3)</t>
  </si>
  <si>
    <t>Gastos de  Funcionamiento (nota 2.4.1)</t>
  </si>
  <si>
    <t>Estimaciones, Depreciaciones, Deterioros, Obsolescencia y Amortizaciones (nota 2.4.2)</t>
  </si>
  <si>
    <t>Esceso o Insuficiencia en la Actualización de la Hacienda Pública/Patrimonio</t>
  </si>
  <si>
    <t>Cuenta Pública 2020</t>
  </si>
  <si>
    <t>DEL 1° al 31 ENRO DE 2020</t>
  </si>
  <si>
    <t>DEL 1°  al 31 ENERO al DE 2019</t>
  </si>
  <si>
    <t>Del 1 de Enero al 30 de Abril de 2020 y 2019</t>
  </si>
  <si>
    <t>Al 31 de Mayo de 2020 y 2019</t>
  </si>
  <si>
    <t>Del 1o de Enero al 31 de Mayo de 2020 y 2019</t>
  </si>
  <si>
    <t>Del 1o. de Enero al 31 de Mayo de 2020 y 2019</t>
  </si>
  <si>
    <t>Del 1o. De Enero al 31 de Mayo de 2020</t>
  </si>
  <si>
    <t>Del 1o. de Enero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</si>
</sst>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  <numFmt numFmtId="168" formatCode="#,##0.00_ ;\-#,##0.00\ 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name val="ZapfHumnst Dm BT"/>
      <family val="2"/>
    </font>
    <font>
      <b/>
      <sz val="11"/>
      <name val="ZapfHumnst Dm BT"/>
      <family val="2"/>
    </font>
    <font>
      <b/>
      <sz val="10"/>
      <name val="ZapfHumnst Dm BT"/>
      <family val="2"/>
    </font>
    <font>
      <u val="double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9"/>
      <name val="ZapfHumnst BT"/>
      <family val="2"/>
    </font>
    <font>
      <sz val="9"/>
      <name val="ZapfHumnst BT"/>
      <family val="2"/>
    </font>
    <font>
      <sz val="10"/>
      <name val="ZapfHumnst BT"/>
      <family val="2"/>
    </font>
    <font>
      <sz val="9"/>
      <name val="ZapfHumnst Dm BT"/>
      <family val="2"/>
    </font>
    <font>
      <b/>
      <sz val="9"/>
      <name val="ZapfHumnst Dm BT"/>
      <family val="2"/>
    </font>
    <font>
      <sz val="9"/>
      <color rgb="FFFF0000"/>
      <name val="ZapfHumnst BT"/>
      <family val="2"/>
    </font>
    <font>
      <sz val="10"/>
      <color rgb="FFFF0000"/>
      <name val="ZapfHumnst Dm BT"/>
      <family val="2"/>
    </font>
    <font>
      <b/>
      <sz val="9"/>
      <color rgb="FFFF0000"/>
      <name val="ZapfHumnst BT"/>
      <family val="2"/>
    </font>
    <font>
      <sz val="10"/>
      <name val="Courier"/>
      <family val="3"/>
    </font>
    <font>
      <sz val="10"/>
      <color theme="0"/>
      <name val="ZapfHumnst BT"/>
      <family val="2"/>
    </font>
    <font>
      <b/>
      <sz val="10"/>
      <color theme="9" tint="-0.499984740745262"/>
      <name val="ZapfHumnst Dm BT"/>
      <family val="2"/>
    </font>
    <font>
      <sz val="11"/>
      <name val="ZapfHumnst BT"/>
      <family val="2"/>
    </font>
    <font>
      <sz val="10"/>
      <name val="Eras Light ITC"/>
      <family val="2"/>
    </font>
    <font>
      <sz val="9"/>
      <name val="Eras Light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0" fontId="35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</cellStyleXfs>
  <cellXfs count="659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Protection="1"/>
    <xf numFmtId="0" fontId="0" fillId="0" borderId="0" xfId="0"/>
    <xf numFmtId="0" fontId="7" fillId="2" borderId="0" xfId="0" applyFont="1" applyFill="1" applyBorder="1"/>
    <xf numFmtId="0" fontId="3" fillId="2" borderId="0" xfId="2" applyFont="1" applyFill="1" applyBorder="1" applyAlignment="1"/>
    <xf numFmtId="0" fontId="8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7" fillId="2" borderId="5" xfId="0" applyFont="1" applyFill="1" applyBorder="1"/>
    <xf numFmtId="0" fontId="3" fillId="2" borderId="4" xfId="0" applyFont="1" applyFill="1" applyBorder="1" applyAlignment="1"/>
    <xf numFmtId="3" fontId="4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3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7" fillId="2" borderId="4" xfId="0" applyFont="1" applyFill="1" applyBorder="1"/>
    <xf numFmtId="0" fontId="11" fillId="2" borderId="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43" fontId="4" fillId="2" borderId="7" xfId="1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 applyProtection="1">
      <alignment vertical="top"/>
    </xf>
    <xf numFmtId="3" fontId="6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 vertical="top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7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0" fontId="10" fillId="3" borderId="9" xfId="0" applyFont="1" applyFill="1" applyBorder="1" applyAlignment="1" applyProtection="1">
      <alignment horizontal="centerContinuous"/>
    </xf>
    <xf numFmtId="0" fontId="9" fillId="3" borderId="11" xfId="0" applyFont="1" applyFill="1" applyBorder="1" applyProtection="1"/>
    <xf numFmtId="164" fontId="10" fillId="3" borderId="0" xfId="1" applyNumberFormat="1" applyFont="1" applyFill="1" applyBorder="1" applyAlignment="1" applyProtection="1">
      <alignment horizontal="center"/>
    </xf>
    <xf numFmtId="0" fontId="9" fillId="3" borderId="5" xfId="0" applyFont="1" applyFill="1" applyBorder="1" applyProtection="1"/>
    <xf numFmtId="0" fontId="3" fillId="2" borderId="4" xfId="3" applyNumberFormat="1" applyFont="1" applyFill="1" applyBorder="1" applyAlignment="1" applyProtection="1">
      <alignment vertical="center"/>
    </xf>
    <xf numFmtId="0" fontId="7" fillId="2" borderId="5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166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3" fontId="5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horizontal="right" vertical="top"/>
    </xf>
    <xf numFmtId="0" fontId="7" fillId="2" borderId="8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right"/>
    </xf>
    <xf numFmtId="43" fontId="4" fillId="2" borderId="0" xfId="1" applyFont="1" applyFill="1" applyBorder="1" applyAlignment="1" applyProtection="1">
      <alignment vertical="top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Border="1" applyAlignment="1">
      <alignment wrapText="1"/>
    </xf>
    <xf numFmtId="0" fontId="3" fillId="2" borderId="0" xfId="2" applyFont="1" applyFill="1" applyBorder="1" applyAlignment="1">
      <alignment horizontal="centerContinuous"/>
    </xf>
    <xf numFmtId="0" fontId="12" fillId="3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13" fillId="2" borderId="0" xfId="2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right" vertical="top"/>
    </xf>
    <xf numFmtId="3" fontId="4" fillId="2" borderId="0" xfId="0" applyNumberFormat="1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horizontal="right" vertical="top" wrapText="1"/>
      <protection locked="0"/>
    </xf>
    <xf numFmtId="0" fontId="13" fillId="2" borderId="0" xfId="2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vertical="top"/>
    </xf>
    <xf numFmtId="3" fontId="4" fillId="2" borderId="7" xfId="1" applyNumberFormat="1" applyFont="1" applyFill="1" applyBorder="1" applyAlignment="1" applyProtection="1">
      <alignment horizontal="right" vertical="top" wrapText="1"/>
      <protection locked="0"/>
    </xf>
    <xf numFmtId="0" fontId="7" fillId="2" borderId="2" xfId="0" applyFon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7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4" fillId="2" borderId="7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alignment horizontal="left"/>
    </xf>
    <xf numFmtId="0" fontId="10" fillId="3" borderId="10" xfId="2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3" borderId="6" xfId="2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0" fontId="14" fillId="2" borderId="5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7" fillId="2" borderId="0" xfId="1" applyNumberFormat="1" applyFont="1" applyFill="1" applyBorder="1" applyAlignment="1">
      <alignment vertical="top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3" fillId="2" borderId="0" xfId="2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5" fontId="4" fillId="2" borderId="0" xfId="3" applyFont="1" applyFill="1" applyBorder="1" applyProtection="1"/>
    <xf numFmtId="0" fontId="10" fillId="3" borderId="1" xfId="2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2" applyFont="1" applyFill="1" applyBorder="1" applyAlignment="1" applyProtection="1">
      <alignment horizontal="center" vertical="center" wrapText="1"/>
    </xf>
    <xf numFmtId="0" fontId="3" fillId="2" borderId="4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3" fillId="2" borderId="5" xfId="3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/>
    <xf numFmtId="0" fontId="3" fillId="2" borderId="5" xfId="0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14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right" vertical="top"/>
    </xf>
    <xf numFmtId="0" fontId="14" fillId="2" borderId="5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14" fillId="2" borderId="6" xfId="0" applyFont="1" applyFill="1" applyBorder="1" applyAlignment="1" applyProtection="1"/>
    <xf numFmtId="0" fontId="6" fillId="2" borderId="7" xfId="0" applyFont="1" applyFill="1" applyBorder="1" applyAlignment="1" applyProtection="1">
      <alignment vertical="top"/>
    </xf>
    <xf numFmtId="3" fontId="6" fillId="2" borderId="7" xfId="0" applyNumberFormat="1" applyFont="1" applyFill="1" applyBorder="1" applyAlignment="1" applyProtection="1">
      <alignment horizontal="right" vertical="top"/>
    </xf>
    <xf numFmtId="0" fontId="14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4" fillId="2" borderId="7" xfId="0" applyNumberFormat="1" applyFont="1" applyFill="1" applyBorder="1" applyAlignment="1" applyProtection="1"/>
    <xf numFmtId="164" fontId="10" fillId="3" borderId="1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 wrapText="1"/>
    </xf>
    <xf numFmtId="164" fontId="10" fillId="3" borderId="3" xfId="1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Continuous" vertical="center"/>
    </xf>
    <xf numFmtId="0" fontId="3" fillId="2" borderId="5" xfId="3" applyNumberFormat="1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left" vertical="top"/>
    </xf>
    <xf numFmtId="166" fontId="4" fillId="2" borderId="0" xfId="1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12" xfId="0" applyNumberFormat="1" applyFont="1" applyFill="1" applyBorder="1" applyAlignment="1">
      <alignment horizontal="right" vertical="top"/>
    </xf>
    <xf numFmtId="0" fontId="8" fillId="2" borderId="6" xfId="0" applyFont="1" applyFill="1" applyBorder="1" applyAlignment="1">
      <alignment vertical="top"/>
    </xf>
    <xf numFmtId="3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Continuous"/>
    </xf>
    <xf numFmtId="0" fontId="3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/>
    <xf numFmtId="0" fontId="4" fillId="2" borderId="0" xfId="2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3" fontId="3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3" fillId="2" borderId="0" xfId="2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 applyProtection="1">
      <alignment horizontal="right" vertical="top" wrapText="1"/>
    </xf>
    <xf numFmtId="0" fontId="7" fillId="2" borderId="6" xfId="0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3" fontId="4" fillId="2" borderId="7" xfId="2" applyNumberFormat="1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top"/>
    </xf>
    <xf numFmtId="3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Border="1"/>
    <xf numFmtId="3" fontId="7" fillId="2" borderId="0" xfId="0" applyNumberFormat="1" applyFont="1" applyFill="1" applyBorder="1" applyAlignment="1">
      <alignment wrapText="1"/>
    </xf>
    <xf numFmtId="3" fontId="3" fillId="2" borderId="0" xfId="2" applyNumberFormat="1" applyFont="1" applyFill="1" applyBorder="1" applyAlignment="1">
      <alignment horizontal="left" vertical="top" wrapText="1"/>
    </xf>
    <xf numFmtId="3" fontId="7" fillId="0" borderId="0" xfId="0" applyNumberFormat="1" applyFont="1" applyProtection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/>
    </xf>
    <xf numFmtId="3" fontId="7" fillId="2" borderId="7" xfId="0" applyNumberFormat="1" applyFont="1" applyFill="1" applyBorder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/>
    <xf numFmtId="0" fontId="4" fillId="2" borderId="0" xfId="0" applyFont="1" applyFill="1" applyBorder="1" applyAlignment="1">
      <alignment horizontal="left"/>
    </xf>
    <xf numFmtId="43" fontId="4" fillId="2" borderId="0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43" fontId="4" fillId="2" borderId="0" xfId="1" applyFont="1" applyFill="1" applyBorder="1" applyAlignment="1">
      <alignment horizontal="center" vertical="top"/>
    </xf>
    <xf numFmtId="0" fontId="19" fillId="2" borderId="0" xfId="0" applyFont="1" applyFill="1"/>
    <xf numFmtId="164" fontId="3" fillId="0" borderId="10" xfId="1" applyNumberFormat="1" applyFont="1" applyFill="1" applyBorder="1" applyAlignment="1" applyProtection="1">
      <alignment vertical="center"/>
    </xf>
    <xf numFmtId="164" fontId="10" fillId="0" borderId="9" xfId="1" applyNumberFormat="1" applyFont="1" applyFill="1" applyBorder="1" applyAlignment="1" applyProtection="1">
      <alignment vertical="center"/>
    </xf>
    <xf numFmtId="164" fontId="10" fillId="0" borderId="9" xfId="1" applyNumberFormat="1" applyFont="1" applyFill="1" applyBorder="1" applyAlignment="1" applyProtection="1"/>
    <xf numFmtId="164" fontId="10" fillId="0" borderId="11" xfId="1" applyNumberFormat="1" applyFont="1" applyFill="1" applyBorder="1" applyAlignment="1" applyProtection="1">
      <alignment vertical="center"/>
    </xf>
    <xf numFmtId="164" fontId="10" fillId="0" borderId="4" xfId="1" applyNumberFormat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vertical="center"/>
    </xf>
    <xf numFmtId="164" fontId="10" fillId="0" borderId="5" xfId="1" applyNumberFormat="1" applyFont="1" applyFill="1" applyBorder="1" applyAlignment="1" applyProtection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5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vertical="center" wrapText="1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3" fontId="8" fillId="0" borderId="8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/>
    <xf numFmtId="3" fontId="0" fillId="0" borderId="0" xfId="0" applyNumberFormat="1"/>
    <xf numFmtId="3" fontId="9" fillId="2" borderId="0" xfId="0" applyNumberFormat="1" applyFont="1" applyFill="1" applyBorder="1" applyAlignment="1" applyProtection="1">
      <alignment horizontal="right" vertical="top"/>
    </xf>
    <xf numFmtId="3" fontId="7" fillId="2" borderId="9" xfId="0" applyNumberFormat="1" applyFont="1" applyFill="1" applyBorder="1" applyAlignment="1">
      <alignment vertical="top"/>
    </xf>
    <xf numFmtId="0" fontId="9" fillId="2" borderId="5" xfId="0" applyFont="1" applyFill="1" applyBorder="1"/>
    <xf numFmtId="3" fontId="21" fillId="0" borderId="0" xfId="0" applyNumberFormat="1" applyFont="1"/>
    <xf numFmtId="3" fontId="7" fillId="2" borderId="0" xfId="0" applyNumberFormat="1" applyFont="1" applyFill="1" applyAlignment="1"/>
    <xf numFmtId="167" fontId="0" fillId="0" borderId="0" xfId="1" applyNumberFormat="1" applyFont="1"/>
    <xf numFmtId="167" fontId="3" fillId="2" borderId="0" xfId="1" applyNumberFormat="1" applyFont="1" applyFill="1" applyBorder="1" applyAlignment="1">
      <alignment horizontal="right" vertical="top" wrapText="1"/>
    </xf>
    <xf numFmtId="3" fontId="9" fillId="2" borderId="0" xfId="0" applyNumberFormat="1" applyFont="1" applyFill="1" applyBorder="1" applyAlignment="1">
      <alignment wrapText="1"/>
    </xf>
    <xf numFmtId="0" fontId="22" fillId="0" borderId="0" xfId="0" applyFont="1"/>
    <xf numFmtId="43" fontId="0" fillId="0" borderId="0" xfId="1" applyFont="1"/>
    <xf numFmtId="0" fontId="24" fillId="0" borderId="0" xfId="0" applyFont="1" applyAlignment="1">
      <alignment horizontal="center"/>
    </xf>
    <xf numFmtId="15" fontId="25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43" fontId="22" fillId="0" borderId="0" xfId="1" applyFont="1"/>
    <xf numFmtId="0" fontId="27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43" fontId="22" fillId="0" borderId="0" xfId="1" applyFont="1" applyAlignment="1">
      <alignment horizontal="center"/>
    </xf>
    <xf numFmtId="0" fontId="28" fillId="0" borderId="0" xfId="0" applyFont="1"/>
    <xf numFmtId="167" fontId="22" fillId="0" borderId="0" xfId="1" applyNumberFormat="1" applyFont="1"/>
    <xf numFmtId="0" fontId="29" fillId="0" borderId="0" xfId="0" applyFont="1"/>
    <xf numFmtId="0" fontId="29" fillId="0" borderId="1" xfId="0" applyFont="1" applyBorder="1"/>
    <xf numFmtId="0" fontId="28" fillId="0" borderId="3" xfId="0" applyFont="1" applyBorder="1"/>
    <xf numFmtId="43" fontId="22" fillId="0" borderId="18" xfId="0" applyNumberFormat="1" applyFont="1" applyBorder="1"/>
    <xf numFmtId="0" fontId="0" fillId="0" borderId="1" xfId="0" applyBorder="1"/>
    <xf numFmtId="0" fontId="29" fillId="0" borderId="3" xfId="0" applyFont="1" applyBorder="1"/>
    <xf numFmtId="43" fontId="22" fillId="0" borderId="18" xfId="1" applyFont="1" applyBorder="1"/>
    <xf numFmtId="0" fontId="22" fillId="0" borderId="18" xfId="0" applyFont="1" applyBorder="1"/>
    <xf numFmtId="43" fontId="30" fillId="0" borderId="18" xfId="1" applyFont="1" applyBorder="1"/>
    <xf numFmtId="43" fontId="30" fillId="0" borderId="0" xfId="1" applyFont="1"/>
    <xf numFmtId="167" fontId="30" fillId="0" borderId="0" xfId="1" applyNumberFormat="1" applyFont="1"/>
    <xf numFmtId="167" fontId="22" fillId="0" borderId="0" xfId="1" applyNumberFormat="1" applyFont="1" applyFill="1"/>
    <xf numFmtId="167" fontId="30" fillId="0" borderId="18" xfId="1" applyNumberFormat="1" applyFont="1" applyBorder="1"/>
    <xf numFmtId="167" fontId="22" fillId="0" borderId="18" xfId="1" applyNumberFormat="1" applyFont="1" applyBorder="1"/>
    <xf numFmtId="0" fontId="29" fillId="0" borderId="3" xfId="0" applyFont="1" applyBorder="1" applyAlignment="1">
      <alignment wrapText="1"/>
    </xf>
    <xf numFmtId="43" fontId="30" fillId="0" borderId="0" xfId="1" applyNumberFormat="1" applyFont="1" applyFill="1"/>
    <xf numFmtId="43" fontId="22" fillId="0" borderId="0" xfId="1" applyFont="1" applyBorder="1"/>
    <xf numFmtId="167" fontId="22" fillId="0" borderId="0" xfId="1" applyNumberFormat="1" applyFont="1" applyBorder="1"/>
    <xf numFmtId="43" fontId="31" fillId="0" borderId="0" xfId="1" applyFont="1"/>
    <xf numFmtId="167" fontId="31" fillId="0" borderId="0" xfId="1" applyNumberFormat="1" applyFont="1" applyBorder="1"/>
    <xf numFmtId="43" fontId="31" fillId="0" borderId="0" xfId="1" applyFont="1" applyBorder="1"/>
    <xf numFmtId="43" fontId="24" fillId="0" borderId="0" xfId="1" applyFont="1" applyBorder="1"/>
    <xf numFmtId="43" fontId="24" fillId="0" borderId="0" xfId="1" applyFont="1"/>
    <xf numFmtId="0" fontId="32" fillId="0" borderId="0" xfId="0" applyFont="1"/>
    <xf numFmtId="43" fontId="33" fillId="0" borderId="0" xfId="1" applyFont="1"/>
    <xf numFmtId="168" fontId="0" fillId="0" borderId="0" xfId="0" applyNumberFormat="1"/>
    <xf numFmtId="0" fontId="0" fillId="0" borderId="0" xfId="0" applyFill="1"/>
    <xf numFmtId="43" fontId="22" fillId="0" borderId="0" xfId="1" applyFont="1" applyFill="1"/>
    <xf numFmtId="167" fontId="30" fillId="0" borderId="0" xfId="1" applyNumberFormat="1" applyFont="1" applyFill="1"/>
    <xf numFmtId="43" fontId="31" fillId="0" borderId="0" xfId="1" applyFont="1" applyFill="1"/>
    <xf numFmtId="43" fontId="22" fillId="0" borderId="0" xfId="1" applyFont="1" applyFill="1" applyBorder="1"/>
    <xf numFmtId="0" fontId="0" fillId="0" borderId="18" xfId="0" applyBorder="1"/>
    <xf numFmtId="43" fontId="0" fillId="0" borderId="0" xfId="1" applyFont="1" applyFill="1"/>
    <xf numFmtId="0" fontId="28" fillId="0" borderId="1" xfId="0" applyFont="1" applyBorder="1"/>
    <xf numFmtId="167" fontId="24" fillId="0" borderId="0" xfId="1" applyNumberFormat="1" applyFont="1" applyBorder="1"/>
    <xf numFmtId="0" fontId="34" fillId="0" borderId="0" xfId="0" applyFont="1"/>
    <xf numFmtId="43" fontId="33" fillId="0" borderId="0" xfId="1" applyFont="1" applyBorder="1"/>
    <xf numFmtId="0" fontId="30" fillId="0" borderId="0" xfId="0" applyFont="1"/>
    <xf numFmtId="0" fontId="22" fillId="0" borderId="0" xfId="4" applyFont="1"/>
    <xf numFmtId="0" fontId="33" fillId="0" borderId="0" xfId="4" applyFont="1" applyAlignment="1">
      <alignment vertical="top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0" xfId="0" applyFont="1" applyBorder="1"/>
    <xf numFmtId="0" fontId="28" fillId="0" borderId="1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6" fillId="0" borderId="3" xfId="0" applyFont="1" applyBorder="1"/>
    <xf numFmtId="0" fontId="0" fillId="0" borderId="3" xfId="0" applyBorder="1"/>
    <xf numFmtId="0" fontId="29" fillId="0" borderId="1" xfId="0" applyFont="1" applyBorder="1" applyAlignment="1"/>
    <xf numFmtId="0" fontId="29" fillId="0" borderId="3" xfId="0" applyFont="1" applyBorder="1" applyAlignment="1"/>
    <xf numFmtId="0" fontId="29" fillId="0" borderId="1" xfId="0" applyFont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0" xfId="0" applyFont="1" applyAlignment="1">
      <alignment vertical="top" wrapText="1"/>
    </xf>
    <xf numFmtId="0" fontId="33" fillId="0" borderId="0" xfId="0" applyFont="1"/>
    <xf numFmtId="0" fontId="37" fillId="0" borderId="0" xfId="0" applyFont="1"/>
    <xf numFmtId="43" fontId="37" fillId="0" borderId="0" xfId="0" applyNumberFormat="1" applyFont="1"/>
    <xf numFmtId="0" fontId="38" fillId="0" borderId="0" xfId="0" applyFont="1" applyAlignment="1">
      <alignment horizontal="center"/>
    </xf>
    <xf numFmtId="43" fontId="38" fillId="0" borderId="0" xfId="1" applyFont="1" applyAlignment="1">
      <alignment horizontal="center"/>
    </xf>
    <xf numFmtId="0" fontId="38" fillId="0" borderId="0" xfId="0" applyFont="1" applyAlignment="1">
      <alignment horizontal="left"/>
    </xf>
    <xf numFmtId="0" fontId="29" fillId="0" borderId="0" xfId="0" applyFont="1" applyBorder="1"/>
    <xf numFmtId="43" fontId="29" fillId="0" borderId="0" xfId="1" applyFont="1" applyBorder="1"/>
    <xf numFmtId="0" fontId="39" fillId="0" borderId="0" xfId="0" applyFont="1" applyBorder="1"/>
    <xf numFmtId="43" fontId="29" fillId="0" borderId="0" xfId="1" applyFont="1" applyAlignment="1">
      <alignment horizontal="center"/>
    </xf>
    <xf numFmtId="43" fontId="40" fillId="0" borderId="0" xfId="1" applyFont="1"/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43" fontId="38" fillId="0" borderId="0" xfId="1" applyFont="1" applyBorder="1" applyAlignment="1">
      <alignment horizontal="left"/>
    </xf>
    <xf numFmtId="43" fontId="38" fillId="0" borderId="0" xfId="1" applyFont="1" applyBorder="1" applyAlignment="1">
      <alignment horizontal="center"/>
    </xf>
    <xf numFmtId="0" fontId="38" fillId="0" borderId="0" xfId="0" applyFont="1"/>
    <xf numFmtId="43" fontId="29" fillId="0" borderId="0" xfId="1" applyFont="1"/>
    <xf numFmtId="0" fontId="38" fillId="0" borderId="0" xfId="0" applyFont="1" applyAlignment="1"/>
    <xf numFmtId="0" fontId="29" fillId="0" borderId="28" xfId="0" applyFont="1" applyBorder="1"/>
    <xf numFmtId="0" fontId="28" fillId="0" borderId="29" xfId="0" applyFont="1" applyBorder="1"/>
    <xf numFmtId="43" fontId="22" fillId="0" borderId="30" xfId="0" applyNumberFormat="1" applyFont="1" applyBorder="1"/>
    <xf numFmtId="0" fontId="0" fillId="0" borderId="28" xfId="0" applyBorder="1"/>
    <xf numFmtId="0" fontId="29" fillId="0" borderId="29" xfId="0" applyFont="1" applyBorder="1"/>
    <xf numFmtId="43" fontId="22" fillId="0" borderId="30" xfId="1" applyFont="1" applyBorder="1"/>
    <xf numFmtId="0" fontId="22" fillId="0" borderId="30" xfId="0" applyFont="1" applyBorder="1"/>
    <xf numFmtId="43" fontId="30" fillId="0" borderId="30" xfId="1" applyFont="1" applyBorder="1"/>
    <xf numFmtId="167" fontId="30" fillId="0" borderId="30" xfId="1" applyNumberFormat="1" applyFont="1" applyBorder="1"/>
    <xf numFmtId="167" fontId="22" fillId="0" borderId="30" xfId="1" applyNumberFormat="1" applyFont="1" applyBorder="1"/>
    <xf numFmtId="0" fontId="29" fillId="0" borderId="29" xfId="0" applyFont="1" applyBorder="1" applyAlignment="1">
      <alignment wrapText="1"/>
    </xf>
    <xf numFmtId="0" fontId="0" fillId="0" borderId="30" xfId="0" applyBorder="1"/>
    <xf numFmtId="0" fontId="28" fillId="0" borderId="28" xfId="0" applyFont="1" applyBorder="1"/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9" fillId="0" borderId="28" xfId="0" applyFont="1" applyBorder="1" applyAlignment="1">
      <alignment horizontal="center"/>
    </xf>
    <xf numFmtId="0" fontId="36" fillId="0" borderId="29" xfId="0" applyFont="1" applyBorder="1"/>
    <xf numFmtId="0" fontId="0" fillId="0" borderId="29" xfId="0" applyBorder="1"/>
    <xf numFmtId="0" fontId="29" fillId="0" borderId="28" xfId="0" applyFont="1" applyBorder="1" applyAlignment="1"/>
    <xf numFmtId="0" fontId="29" fillId="0" borderId="29" xfId="0" applyFont="1" applyBorder="1" applyAlignment="1"/>
    <xf numFmtId="0" fontId="29" fillId="0" borderId="28" xfId="0" applyFont="1" applyBorder="1" applyAlignment="1">
      <alignment vertical="top"/>
    </xf>
    <xf numFmtId="0" fontId="29" fillId="0" borderId="29" xfId="0" applyFont="1" applyBorder="1" applyAlignment="1">
      <alignment vertical="top"/>
    </xf>
    <xf numFmtId="3" fontId="12" fillId="2" borderId="0" xfId="0" applyNumberFormat="1" applyFont="1" applyFill="1" applyBorder="1"/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2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10" fillId="3" borderId="9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3" fillId="2" borderId="0" xfId="2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 applyAlignment="1"/>
    <xf numFmtId="43" fontId="4" fillId="2" borderId="7" xfId="1" applyFont="1" applyFill="1" applyBorder="1" applyAlignment="1">
      <alignment vertical="top"/>
    </xf>
    <xf numFmtId="0" fontId="0" fillId="0" borderId="7" xfId="0" applyBorder="1"/>
    <xf numFmtId="0" fontId="0" fillId="0" borderId="0" xfId="0" applyBorder="1"/>
    <xf numFmtId="0" fontId="4" fillId="2" borderId="7" xfId="0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left" vertical="center"/>
    </xf>
    <xf numFmtId="43" fontId="4" fillId="2" borderId="7" xfId="1" applyFont="1" applyFill="1" applyBorder="1" applyAlignment="1">
      <alignment horizontal="center"/>
    </xf>
    <xf numFmtId="43" fontId="0" fillId="0" borderId="0" xfId="0" applyNumberFormat="1"/>
    <xf numFmtId="3" fontId="9" fillId="2" borderId="0" xfId="0" applyNumberFormat="1" applyFont="1" applyFill="1" applyBorder="1" applyAlignment="1" applyProtection="1">
      <alignment vertical="center" wrapText="1"/>
    </xf>
    <xf numFmtId="3" fontId="7" fillId="2" borderId="0" xfId="0" applyNumberFormat="1" applyFont="1" applyFill="1" applyBorder="1" applyAlignment="1" applyProtection="1">
      <alignment vertical="top"/>
    </xf>
    <xf numFmtId="43" fontId="0" fillId="20" borderId="0" xfId="1" applyFont="1" applyFill="1"/>
    <xf numFmtId="0" fontId="0" fillId="0" borderId="0" xfId="0" applyAlignment="1">
      <alignment horizontal="center"/>
    </xf>
    <xf numFmtId="3" fontId="9" fillId="2" borderId="0" xfId="0" applyNumberFormat="1" applyFont="1" applyFill="1" applyBorder="1"/>
    <xf numFmtId="0" fontId="0" fillId="0" borderId="0" xfId="0" quotePrefix="1" applyAlignment="1">
      <alignment horizontal="center"/>
    </xf>
    <xf numFmtId="43" fontId="0" fillId="0" borderId="7" xfId="1" applyFont="1" applyBorder="1"/>
    <xf numFmtId="43" fontId="0" fillId="0" borderId="33" xfId="1" applyFont="1" applyBorder="1"/>
    <xf numFmtId="43" fontId="0" fillId="0" borderId="32" xfId="1" applyFont="1" applyBorder="1"/>
    <xf numFmtId="43" fontId="0" fillId="0" borderId="0" xfId="1" applyFont="1" applyBorder="1"/>
    <xf numFmtId="43" fontId="0" fillId="0" borderId="30" xfId="1" applyFont="1" applyBorder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0" fontId="57" fillId="0" borderId="0" xfId="0" applyFont="1" applyAlignment="1">
      <alignment vertical="center"/>
    </xf>
    <xf numFmtId="167" fontId="0" fillId="0" borderId="0" xfId="0" applyNumberFormat="1"/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vertical="top" wrapText="1"/>
      <protection locked="0"/>
    </xf>
    <xf numFmtId="4" fontId="4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horizontal="center"/>
    </xf>
    <xf numFmtId="0" fontId="10" fillId="3" borderId="9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10" fillId="3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>
      <alignment vertical="top"/>
    </xf>
    <xf numFmtId="3" fontId="9" fillId="2" borderId="7" xfId="0" applyNumberFormat="1" applyFont="1" applyFill="1" applyBorder="1"/>
    <xf numFmtId="0" fontId="9" fillId="2" borderId="7" xfId="0" applyFont="1" applyFill="1" applyBorder="1"/>
    <xf numFmtId="0" fontId="9" fillId="2" borderId="0" xfId="2" applyFont="1" applyFill="1" applyBorder="1" applyAlignment="1">
      <alignment vertical="top"/>
    </xf>
    <xf numFmtId="3" fontId="9" fillId="2" borderId="0" xfId="2" applyNumberFormat="1" applyFont="1" applyFill="1" applyBorder="1" applyAlignment="1">
      <alignment vertical="top"/>
    </xf>
    <xf numFmtId="0" fontId="9" fillId="2" borderId="0" xfId="2" applyFont="1" applyFill="1" applyBorder="1" applyAlignment="1"/>
    <xf numFmtId="3" fontId="10" fillId="2" borderId="0" xfId="0" applyNumberFormat="1" applyFont="1" applyFill="1" applyBorder="1" applyAlignment="1">
      <alignment vertical="top"/>
    </xf>
    <xf numFmtId="0" fontId="10" fillId="2" borderId="0" xfId="3" applyNumberFormat="1" applyFont="1" applyFill="1" applyBorder="1" applyAlignment="1" applyProtection="1">
      <alignment vertical="top"/>
    </xf>
    <xf numFmtId="0" fontId="0" fillId="2" borderId="0" xfId="0" applyFill="1"/>
    <xf numFmtId="0" fontId="21" fillId="2" borderId="0" xfId="0" applyFont="1" applyFill="1"/>
    <xf numFmtId="0" fontId="0" fillId="2" borderId="7" xfId="0" applyFill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3" fontId="7" fillId="2" borderId="7" xfId="0" applyNumberFormat="1" applyFont="1" applyFill="1" applyBorder="1" applyAlignment="1">
      <alignment horizontal="right" vertical="top"/>
    </xf>
    <xf numFmtId="167" fontId="30" fillId="0" borderId="0" xfId="1" applyNumberFormat="1" applyFont="1" applyBorder="1"/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/>
    </xf>
    <xf numFmtId="4" fontId="4" fillId="2" borderId="0" xfId="1" applyNumberFormat="1" applyFont="1" applyFill="1" applyBorder="1" applyAlignment="1" applyProtection="1">
      <alignment vertical="top"/>
    </xf>
    <xf numFmtId="3" fontId="4" fillId="2" borderId="7" xfId="1" applyNumberFormat="1" applyFont="1" applyFill="1" applyBorder="1" applyAlignment="1" applyProtection="1">
      <alignment vertical="top"/>
      <protection locked="0"/>
    </xf>
    <xf numFmtId="0" fontId="7" fillId="2" borderId="8" xfId="0" applyFont="1" applyFill="1" applyBorder="1" applyAlignment="1">
      <alignment vertical="top"/>
    </xf>
    <xf numFmtId="0" fontId="7" fillId="2" borderId="34" xfId="0" applyFont="1" applyFill="1" applyBorder="1"/>
    <xf numFmtId="0" fontId="7" fillId="2" borderId="31" xfId="0" applyFont="1" applyFill="1" applyBorder="1" applyAlignment="1">
      <alignment vertical="top"/>
    </xf>
    <xf numFmtId="0" fontId="3" fillId="2" borderId="31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/>
    </xf>
    <xf numFmtId="3" fontId="5" fillId="2" borderId="31" xfId="0" applyNumberFormat="1" applyFont="1" applyFill="1" applyBorder="1" applyAlignment="1">
      <alignment vertical="top"/>
    </xf>
    <xf numFmtId="0" fontId="7" fillId="2" borderId="35" xfId="0" applyFont="1" applyFill="1" applyBorder="1" applyAlignment="1">
      <alignment vertical="top"/>
    </xf>
    <xf numFmtId="0" fontId="41" fillId="0" borderId="5" xfId="11" applyFill="1" applyBorder="1" applyProtection="1"/>
    <xf numFmtId="0" fontId="12" fillId="2" borderId="7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3" fontId="4" fillId="2" borderId="0" xfId="1" applyNumberFormat="1" applyFont="1" applyFill="1" applyBorder="1" applyAlignment="1" applyProtection="1">
      <alignment horizontal="left" vertical="top" indent="1"/>
    </xf>
    <xf numFmtId="3" fontId="4" fillId="2" borderId="0" xfId="1" applyNumberFormat="1" applyFont="1" applyFill="1" applyBorder="1" applyAlignment="1" applyProtection="1">
      <alignment horizontal="center" vertical="top"/>
      <protection locked="0"/>
    </xf>
    <xf numFmtId="4" fontId="3" fillId="2" borderId="0" xfId="1" applyNumberFormat="1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/>
    </xf>
    <xf numFmtId="0" fontId="10" fillId="3" borderId="7" xfId="2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 applyProtection="1">
      <alignment vertical="top"/>
    </xf>
    <xf numFmtId="0" fontId="10" fillId="3" borderId="34" xfId="2" applyFont="1" applyFill="1" applyBorder="1" applyAlignment="1">
      <alignment horizontal="center" vertical="center" wrapText="1"/>
    </xf>
    <xf numFmtId="0" fontId="10" fillId="3" borderId="31" xfId="2" applyFont="1" applyFill="1" applyBorder="1" applyAlignment="1">
      <alignment horizontal="center" vertical="center" wrapText="1"/>
    </xf>
    <xf numFmtId="0" fontId="10" fillId="3" borderId="35" xfId="2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2" borderId="34" xfId="3" applyNumberFormat="1" applyFont="1" applyFill="1" applyBorder="1" applyAlignment="1">
      <alignment vertical="center"/>
    </xf>
    <xf numFmtId="0" fontId="3" fillId="2" borderId="31" xfId="3" applyNumberFormat="1" applyFont="1" applyFill="1" applyBorder="1" applyAlignment="1">
      <alignment vertical="center"/>
    </xf>
    <xf numFmtId="0" fontId="58" fillId="2" borderId="34" xfId="3" applyNumberFormat="1" applyFont="1" applyFill="1" applyBorder="1" applyAlignment="1">
      <alignment horizontal="center" vertical="center"/>
    </xf>
    <xf numFmtId="0" fontId="58" fillId="2" borderId="35" xfId="3" applyNumberFormat="1" applyFont="1" applyFill="1" applyBorder="1" applyAlignment="1">
      <alignment horizontal="center" vertical="center"/>
    </xf>
    <xf numFmtId="0" fontId="3" fillId="2" borderId="35" xfId="3" applyNumberFormat="1" applyFont="1" applyFill="1" applyBorder="1" applyAlignment="1">
      <alignment vertical="center"/>
    </xf>
    <xf numFmtId="0" fontId="3" fillId="2" borderId="4" xfId="3" applyNumberFormat="1" applyFont="1" applyFill="1" applyBorder="1" applyAlignment="1">
      <alignment vertical="top"/>
    </xf>
    <xf numFmtId="0" fontId="3" fillId="2" borderId="0" xfId="3" applyNumberFormat="1" applyFont="1" applyFill="1" applyBorder="1" applyAlignment="1">
      <alignment vertical="top"/>
    </xf>
    <xf numFmtId="0" fontId="3" fillId="2" borderId="5" xfId="3" applyNumberFormat="1" applyFont="1" applyFill="1" applyBorder="1" applyAlignment="1">
      <alignment vertical="top"/>
    </xf>
    <xf numFmtId="0" fontId="3" fillId="2" borderId="31" xfId="3" applyNumberFormat="1" applyFont="1" applyFill="1" applyBorder="1" applyAlignment="1">
      <alignment vertical="top"/>
    </xf>
    <xf numFmtId="0" fontId="3" fillId="2" borderId="35" xfId="3" applyNumberFormat="1" applyFont="1" applyFill="1" applyBorder="1" applyAlignment="1">
      <alignment vertical="top"/>
    </xf>
    <xf numFmtId="3" fontId="10" fillId="2" borderId="4" xfId="0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3" fontId="8" fillId="2" borderId="5" xfId="0" applyNumberFormat="1" applyFont="1" applyFill="1" applyBorder="1" applyAlignment="1">
      <alignment vertical="top"/>
    </xf>
    <xf numFmtId="3" fontId="8" fillId="2" borderId="4" xfId="1" applyNumberFormat="1" applyFont="1" applyFill="1" applyBorder="1" applyAlignment="1">
      <alignment vertical="top"/>
    </xf>
    <xf numFmtId="3" fontId="8" fillId="2" borderId="5" xfId="1" applyNumberFormat="1" applyFont="1" applyFill="1" applyBorder="1" applyAlignment="1">
      <alignment vertical="top"/>
    </xf>
    <xf numFmtId="3" fontId="7" fillId="2" borderId="4" xfId="0" applyNumberFormat="1" applyFont="1" applyFill="1" applyBorder="1" applyAlignment="1">
      <alignment vertical="top"/>
    </xf>
    <xf numFmtId="3" fontId="7" fillId="2" borderId="5" xfId="0" applyNumberFormat="1" applyFont="1" applyFill="1" applyBorder="1" applyAlignment="1">
      <alignment vertical="top"/>
    </xf>
    <xf numFmtId="3" fontId="4" fillId="2" borderId="4" xfId="1" applyNumberFormat="1" applyFont="1" applyFill="1" applyBorder="1" applyAlignment="1" applyProtection="1">
      <alignment vertical="top"/>
      <protection locked="0"/>
    </xf>
    <xf numFmtId="3" fontId="4" fillId="2" borderId="5" xfId="1" applyNumberFormat="1" applyFont="1" applyFill="1" applyBorder="1" applyAlignment="1" applyProtection="1">
      <alignment vertical="top"/>
      <protection locked="0"/>
    </xf>
    <xf numFmtId="3" fontId="4" fillId="2" borderId="5" xfId="1" applyNumberFormat="1" applyFont="1" applyFill="1" applyBorder="1" applyAlignment="1">
      <alignment vertical="top"/>
    </xf>
    <xf numFmtId="3" fontId="4" fillId="2" borderId="4" xfId="1" applyNumberFormat="1" applyFont="1" applyFill="1" applyBorder="1" applyAlignment="1">
      <alignment vertical="top"/>
    </xf>
    <xf numFmtId="43" fontId="7" fillId="2" borderId="0" xfId="1" applyFont="1" applyFill="1"/>
    <xf numFmtId="3" fontId="7" fillId="2" borderId="4" xfId="1" applyNumberFormat="1" applyFont="1" applyFill="1" applyBorder="1" applyAlignment="1">
      <alignment vertical="top"/>
    </xf>
    <xf numFmtId="3" fontId="7" fillId="2" borderId="5" xfId="1" applyNumberFormat="1" applyFont="1" applyFill="1" applyBorder="1" applyAlignment="1">
      <alignment vertical="top"/>
    </xf>
    <xf numFmtId="3" fontId="0" fillId="0" borderId="0" xfId="0" applyNumberFormat="1" applyBorder="1"/>
    <xf numFmtId="3" fontId="7" fillId="2" borderId="0" xfId="0" applyNumberFormat="1" applyFont="1" applyFill="1"/>
    <xf numFmtId="3" fontId="41" fillId="0" borderId="0" xfId="6" applyNumberFormat="1" applyFill="1" applyBorder="1" applyAlignment="1" applyProtection="1">
      <alignment vertical="top"/>
      <protection locked="0"/>
    </xf>
    <xf numFmtId="0" fontId="9" fillId="3" borderId="10" xfId="2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10" fillId="3" borderId="0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right" vertical="top"/>
    </xf>
    <xf numFmtId="0" fontId="10" fillId="3" borderId="0" xfId="2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0" fontId="10" fillId="2" borderId="0" xfId="3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0" fillId="3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top"/>
    </xf>
    <xf numFmtId="0" fontId="10" fillId="2" borderId="0" xfId="2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43" fontId="4" fillId="2" borderId="31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7" fillId="2" borderId="9" xfId="0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3" fillId="2" borderId="0" xfId="3" applyNumberFormat="1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5" xfId="3" applyNumberFormat="1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5" xfId="3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10" fillId="3" borderId="31" xfId="2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4" xfId="2" applyFont="1" applyFill="1" applyBorder="1" applyAlignment="1">
      <alignment horizontal="center" vertical="center" wrapText="1"/>
    </xf>
    <xf numFmtId="0" fontId="10" fillId="3" borderId="35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 applyProtection="1">
      <alignment horizontal="center"/>
    </xf>
    <xf numFmtId="0" fontId="10" fillId="3" borderId="2" xfId="2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horizontal="center"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5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horizontal="left" vertical="top"/>
    </xf>
    <xf numFmtId="164" fontId="18" fillId="3" borderId="13" xfId="1" applyNumberFormat="1" applyFont="1" applyFill="1" applyBorder="1" applyAlignment="1" applyProtection="1">
      <alignment horizontal="center"/>
    </xf>
    <xf numFmtId="164" fontId="18" fillId="3" borderId="14" xfId="1" applyNumberFormat="1" applyFont="1" applyFill="1" applyBorder="1" applyAlignment="1" applyProtection="1">
      <alignment horizontal="center"/>
    </xf>
    <xf numFmtId="164" fontId="18" fillId="3" borderId="15" xfId="1" applyNumberFormat="1" applyFont="1" applyFill="1" applyBorder="1" applyAlignment="1" applyProtection="1">
      <alignment horizontal="center"/>
    </xf>
    <xf numFmtId="164" fontId="18" fillId="3" borderId="16" xfId="1" applyNumberFormat="1" applyFont="1" applyFill="1" applyBorder="1" applyAlignment="1" applyProtection="1">
      <alignment horizontal="center"/>
      <protection locked="0"/>
    </xf>
    <xf numFmtId="164" fontId="18" fillId="3" borderId="0" xfId="1" applyNumberFormat="1" applyFont="1" applyFill="1" applyBorder="1" applyAlignment="1" applyProtection="1">
      <alignment horizontal="center"/>
      <protection locked="0"/>
    </xf>
    <xf numFmtId="164" fontId="18" fillId="3" borderId="17" xfId="1" applyNumberFormat="1" applyFont="1" applyFill="1" applyBorder="1" applyAlignment="1" applyProtection="1">
      <alignment horizontal="center"/>
      <protection locked="0"/>
    </xf>
    <xf numFmtId="164" fontId="18" fillId="3" borderId="16" xfId="1" applyNumberFormat="1" applyFont="1" applyFill="1" applyBorder="1" applyAlignment="1" applyProtection="1">
      <alignment horizontal="center"/>
    </xf>
    <xf numFmtId="164" fontId="18" fillId="3" borderId="0" xfId="1" applyNumberFormat="1" applyFont="1" applyFill="1" applyBorder="1" applyAlignment="1" applyProtection="1">
      <alignment horizontal="center"/>
    </xf>
    <xf numFmtId="164" fontId="18" fillId="3" borderId="17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2862">
    <cellStyle name="=C:\WINNT\SYSTEM32\COMMAND.COM" xfId="3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11"/>
    <cellStyle name="20% - Énfasis1 4 14" xfId="12"/>
    <cellStyle name="20% - Énfasis1 4 15" xfId="13"/>
    <cellStyle name="20% - Énfasis1 4 16" xfId="14"/>
    <cellStyle name="20% - Énfasis1 4 17" xfId="15"/>
    <cellStyle name="20% - Énfasis1 4 18" xfId="16"/>
    <cellStyle name="20% - Énfasis1 4 19" xfId="17"/>
    <cellStyle name="20% - Énfasis1 4 2" xfId="18"/>
    <cellStyle name="20% - Énfasis1 4 20" xfId="19"/>
    <cellStyle name="20% - Énfasis1 4 21" xfId="20"/>
    <cellStyle name="20% - Énfasis1 4 22" xfId="21"/>
    <cellStyle name="20% - Énfasis1 4 23" xfId="22"/>
    <cellStyle name="20% - Énfasis1 4 24" xfId="23"/>
    <cellStyle name="20% - Énfasis1 4 25" xfId="24"/>
    <cellStyle name="20% - Énfasis1 4 26" xfId="25"/>
    <cellStyle name="20% - Énfasis1 4 27" xfId="26"/>
    <cellStyle name="20% - Énfasis1 4 28" xfId="27"/>
    <cellStyle name="20% - Énfasis1 4 29" xfId="28"/>
    <cellStyle name="20% - Énfasis1 4 3" xfId="29"/>
    <cellStyle name="20% - Énfasis1 4 30" xfId="30"/>
    <cellStyle name="20% - Énfasis1 4 31" xfId="31"/>
    <cellStyle name="20% - Énfasis1 4 32" xfId="32"/>
    <cellStyle name="20% - Énfasis1 4 33" xfId="33"/>
    <cellStyle name="20% - Énfasis1 4 34" xfId="34"/>
    <cellStyle name="20% - Énfasis1 4 35" xfId="35"/>
    <cellStyle name="20% - Énfasis1 4 36" xfId="36"/>
    <cellStyle name="20% - Énfasis1 4 37" xfId="37"/>
    <cellStyle name="20% - Énfasis1 4 38" xfId="38"/>
    <cellStyle name="20% - Énfasis1 4 39" xfId="39"/>
    <cellStyle name="20% - Énfasis1 4 4" xfId="40"/>
    <cellStyle name="20% - Énfasis1 4 40" xfId="41"/>
    <cellStyle name="20% - Énfasis1 4 41" xfId="42"/>
    <cellStyle name="20% - Énfasis1 4 42" xfId="43"/>
    <cellStyle name="20% - Énfasis1 4 43" xfId="44"/>
    <cellStyle name="20% - Énfasis1 4 44" xfId="45"/>
    <cellStyle name="20% - Énfasis1 4 45" xfId="46"/>
    <cellStyle name="20% - Énfasis1 4 46" xfId="47"/>
    <cellStyle name="20% - Énfasis1 4 47" xfId="48"/>
    <cellStyle name="20% - Énfasis1 4 48" xfId="49"/>
    <cellStyle name="20% - Énfasis1 4 49" xfId="50"/>
    <cellStyle name="20% - Énfasis1 4 5" xfId="51"/>
    <cellStyle name="20% - Énfasis1 4 50" xfId="52"/>
    <cellStyle name="20% - Énfasis1 4 51" xfId="53"/>
    <cellStyle name="20% - Énfasis1 4 52" xfId="54"/>
    <cellStyle name="20% - Énfasis1 4 53" xfId="55"/>
    <cellStyle name="20% - Énfasis1 4 54" xfId="56"/>
    <cellStyle name="20% - Énfasis1 4 55" xfId="57"/>
    <cellStyle name="20% - Énfasis1 4 56" xfId="58"/>
    <cellStyle name="20% - Énfasis1 4 57" xfId="59"/>
    <cellStyle name="20% - Énfasis1 4 58" xfId="60"/>
    <cellStyle name="20% - Énfasis1 4 59" xfId="61"/>
    <cellStyle name="20% - Énfasis1 4 6" xfId="62"/>
    <cellStyle name="20% - Énfasis1 4 7" xfId="63"/>
    <cellStyle name="20% - Énfasis1 4 8" xfId="64"/>
    <cellStyle name="20% - Énfasis1 4 9" xfId="65"/>
    <cellStyle name="20% - Énfasis2 2" xfId="66"/>
    <cellStyle name="20% - Énfasis2 3" xfId="67"/>
    <cellStyle name="20% - Énfasis2 4" xfId="68"/>
    <cellStyle name="20% - Énfasis2 4 10" xfId="69"/>
    <cellStyle name="20% - Énfasis2 4 11" xfId="70"/>
    <cellStyle name="20% - Énfasis2 4 12" xfId="71"/>
    <cellStyle name="20% - Énfasis2 4 13" xfId="72"/>
    <cellStyle name="20% - Énfasis2 4 14" xfId="73"/>
    <cellStyle name="20% - Énfasis2 4 15" xfId="74"/>
    <cellStyle name="20% - Énfasis2 4 16" xfId="75"/>
    <cellStyle name="20% - Énfasis2 4 17" xfId="76"/>
    <cellStyle name="20% - Énfasis2 4 18" xfId="77"/>
    <cellStyle name="20% - Énfasis2 4 19" xfId="78"/>
    <cellStyle name="20% - Énfasis2 4 2" xfId="79"/>
    <cellStyle name="20% - Énfasis2 4 20" xfId="80"/>
    <cellStyle name="20% - Énfasis2 4 21" xfId="81"/>
    <cellStyle name="20% - Énfasis2 4 22" xfId="82"/>
    <cellStyle name="20% - Énfasis2 4 23" xfId="83"/>
    <cellStyle name="20% - Énfasis2 4 24" xfId="84"/>
    <cellStyle name="20% - Énfasis2 4 25" xfId="85"/>
    <cellStyle name="20% - Énfasis2 4 26" xfId="86"/>
    <cellStyle name="20% - Énfasis2 4 27" xfId="87"/>
    <cellStyle name="20% - Énfasis2 4 28" xfId="88"/>
    <cellStyle name="20% - Énfasis2 4 29" xfId="89"/>
    <cellStyle name="20% - Énfasis2 4 3" xfId="90"/>
    <cellStyle name="20% - Énfasis2 4 30" xfId="91"/>
    <cellStyle name="20% - Énfasis2 4 31" xfId="92"/>
    <cellStyle name="20% - Énfasis2 4 32" xfId="93"/>
    <cellStyle name="20% - Énfasis2 4 33" xfId="94"/>
    <cellStyle name="20% - Énfasis2 4 34" xfId="95"/>
    <cellStyle name="20% - Énfasis2 4 35" xfId="96"/>
    <cellStyle name="20% - Énfasis2 4 36" xfId="97"/>
    <cellStyle name="20% - Énfasis2 4 37" xfId="98"/>
    <cellStyle name="20% - Énfasis2 4 38" xfId="99"/>
    <cellStyle name="20% - Énfasis2 4 39" xfId="100"/>
    <cellStyle name="20% - Énfasis2 4 4" xfId="101"/>
    <cellStyle name="20% - Énfasis2 4 40" xfId="102"/>
    <cellStyle name="20% - Énfasis2 4 41" xfId="103"/>
    <cellStyle name="20% - Énfasis2 4 42" xfId="104"/>
    <cellStyle name="20% - Énfasis2 4 43" xfId="105"/>
    <cellStyle name="20% - Énfasis2 4 44" xfId="106"/>
    <cellStyle name="20% - Énfasis2 4 45" xfId="107"/>
    <cellStyle name="20% - Énfasis2 4 46" xfId="108"/>
    <cellStyle name="20% - Énfasis2 4 47" xfId="109"/>
    <cellStyle name="20% - Énfasis2 4 48" xfId="110"/>
    <cellStyle name="20% - Énfasis2 4 49" xfId="111"/>
    <cellStyle name="20% - Énfasis2 4 5" xfId="112"/>
    <cellStyle name="20% - Énfasis2 4 50" xfId="113"/>
    <cellStyle name="20% - Énfasis2 4 51" xfId="114"/>
    <cellStyle name="20% - Énfasis2 4 52" xfId="115"/>
    <cellStyle name="20% - Énfasis2 4 53" xfId="116"/>
    <cellStyle name="20% - Énfasis2 4 54" xfId="117"/>
    <cellStyle name="20% - Énfasis2 4 55" xfId="118"/>
    <cellStyle name="20% - Énfasis2 4 56" xfId="119"/>
    <cellStyle name="20% - Énfasis2 4 57" xfId="120"/>
    <cellStyle name="20% - Énfasis2 4 58" xfId="121"/>
    <cellStyle name="20% - Énfasis2 4 59" xfId="122"/>
    <cellStyle name="20% - Énfasis2 4 6" xfId="123"/>
    <cellStyle name="20% - Énfasis2 4 7" xfId="124"/>
    <cellStyle name="20% - Énfasis2 4 8" xfId="125"/>
    <cellStyle name="20% - Énfasis2 4 9" xfId="126"/>
    <cellStyle name="20% - Énfasis3 2" xfId="127"/>
    <cellStyle name="20% - Énfasis3 3" xfId="128"/>
    <cellStyle name="20% - Énfasis3 4" xfId="129"/>
    <cellStyle name="20% - Énfasis3 4 10" xfId="130"/>
    <cellStyle name="20% - Énfasis3 4 11" xfId="131"/>
    <cellStyle name="20% - Énfasis3 4 12" xfId="132"/>
    <cellStyle name="20% - Énfasis3 4 13" xfId="133"/>
    <cellStyle name="20% - Énfasis3 4 14" xfId="134"/>
    <cellStyle name="20% - Énfasis3 4 15" xfId="135"/>
    <cellStyle name="20% - Énfasis3 4 16" xfId="136"/>
    <cellStyle name="20% - Énfasis3 4 17" xfId="137"/>
    <cellStyle name="20% - Énfasis3 4 18" xfId="138"/>
    <cellStyle name="20% - Énfasis3 4 19" xfId="139"/>
    <cellStyle name="20% - Énfasis3 4 2" xfId="140"/>
    <cellStyle name="20% - Énfasis3 4 20" xfId="141"/>
    <cellStyle name="20% - Énfasis3 4 21" xfId="142"/>
    <cellStyle name="20% - Énfasis3 4 22" xfId="143"/>
    <cellStyle name="20% - Énfasis3 4 23" xfId="144"/>
    <cellStyle name="20% - Énfasis3 4 24" xfId="145"/>
    <cellStyle name="20% - Énfasis3 4 25" xfId="146"/>
    <cellStyle name="20% - Énfasis3 4 26" xfId="147"/>
    <cellStyle name="20% - Énfasis3 4 27" xfId="148"/>
    <cellStyle name="20% - Énfasis3 4 28" xfId="149"/>
    <cellStyle name="20% - Énfasis3 4 29" xfId="150"/>
    <cellStyle name="20% - Énfasis3 4 3" xfId="151"/>
    <cellStyle name="20% - Énfasis3 4 30" xfId="152"/>
    <cellStyle name="20% - Énfasis3 4 31" xfId="153"/>
    <cellStyle name="20% - Énfasis3 4 32" xfId="154"/>
    <cellStyle name="20% - Énfasis3 4 33" xfId="155"/>
    <cellStyle name="20% - Énfasis3 4 34" xfId="156"/>
    <cellStyle name="20% - Énfasis3 4 35" xfId="157"/>
    <cellStyle name="20% - Énfasis3 4 36" xfId="158"/>
    <cellStyle name="20% - Énfasis3 4 37" xfId="159"/>
    <cellStyle name="20% - Énfasis3 4 38" xfId="160"/>
    <cellStyle name="20% - Énfasis3 4 39" xfId="161"/>
    <cellStyle name="20% - Énfasis3 4 4" xfId="162"/>
    <cellStyle name="20% - Énfasis3 4 40" xfId="163"/>
    <cellStyle name="20% - Énfasis3 4 41" xfId="164"/>
    <cellStyle name="20% - Énfasis3 4 42" xfId="165"/>
    <cellStyle name="20% - Énfasis3 4 43" xfId="166"/>
    <cellStyle name="20% - Énfasis3 4 44" xfId="167"/>
    <cellStyle name="20% - Énfasis3 4 45" xfId="168"/>
    <cellStyle name="20% - Énfasis3 4 46" xfId="169"/>
    <cellStyle name="20% - Énfasis3 4 47" xfId="170"/>
    <cellStyle name="20% - Énfasis3 4 48" xfId="171"/>
    <cellStyle name="20% - Énfasis3 4 49" xfId="172"/>
    <cellStyle name="20% - Énfasis3 4 5" xfId="173"/>
    <cellStyle name="20% - Énfasis3 4 50" xfId="174"/>
    <cellStyle name="20% - Énfasis3 4 51" xfId="175"/>
    <cellStyle name="20% - Énfasis3 4 52" xfId="176"/>
    <cellStyle name="20% - Énfasis3 4 53" xfId="177"/>
    <cellStyle name="20% - Énfasis3 4 54" xfId="178"/>
    <cellStyle name="20% - Énfasis3 4 55" xfId="179"/>
    <cellStyle name="20% - Énfasis3 4 56" xfId="180"/>
    <cellStyle name="20% - Énfasis3 4 57" xfId="181"/>
    <cellStyle name="20% - Énfasis3 4 58" xfId="182"/>
    <cellStyle name="20% - Énfasis3 4 59" xfId="183"/>
    <cellStyle name="20% - Énfasis3 4 6" xfId="184"/>
    <cellStyle name="20% - Énfasis3 4 7" xfId="185"/>
    <cellStyle name="20% - Énfasis3 4 8" xfId="186"/>
    <cellStyle name="20% - Énfasis3 4 9" xfId="187"/>
    <cellStyle name="20% - Énfasis4 2" xfId="188"/>
    <cellStyle name="20% - Énfasis4 3" xfId="189"/>
    <cellStyle name="20% - Énfasis4 4" xfId="190"/>
    <cellStyle name="20% - Énfasis4 4 10" xfId="191"/>
    <cellStyle name="20% - Énfasis4 4 11" xfId="192"/>
    <cellStyle name="20% - Énfasis4 4 12" xfId="193"/>
    <cellStyle name="20% - Énfasis4 4 13" xfId="194"/>
    <cellStyle name="20% - Énfasis4 4 14" xfId="195"/>
    <cellStyle name="20% - Énfasis4 4 15" xfId="196"/>
    <cellStyle name="20% - Énfasis4 4 16" xfId="197"/>
    <cellStyle name="20% - Énfasis4 4 17" xfId="198"/>
    <cellStyle name="20% - Énfasis4 4 18" xfId="199"/>
    <cellStyle name="20% - Énfasis4 4 19" xfId="200"/>
    <cellStyle name="20% - Énfasis4 4 2" xfId="201"/>
    <cellStyle name="20% - Énfasis4 4 20" xfId="202"/>
    <cellStyle name="20% - Énfasis4 4 21" xfId="203"/>
    <cellStyle name="20% - Énfasis4 4 22" xfId="204"/>
    <cellStyle name="20% - Énfasis4 4 23" xfId="205"/>
    <cellStyle name="20% - Énfasis4 4 24" xfId="206"/>
    <cellStyle name="20% - Énfasis4 4 25" xfId="207"/>
    <cellStyle name="20% - Énfasis4 4 26" xfId="208"/>
    <cellStyle name="20% - Énfasis4 4 27" xfId="209"/>
    <cellStyle name="20% - Énfasis4 4 28" xfId="210"/>
    <cellStyle name="20% - Énfasis4 4 29" xfId="211"/>
    <cellStyle name="20% - Énfasis4 4 3" xfId="212"/>
    <cellStyle name="20% - Énfasis4 4 30" xfId="213"/>
    <cellStyle name="20% - Énfasis4 4 31" xfId="214"/>
    <cellStyle name="20% - Énfasis4 4 32" xfId="215"/>
    <cellStyle name="20% - Énfasis4 4 33" xfId="216"/>
    <cellStyle name="20% - Énfasis4 4 34" xfId="217"/>
    <cellStyle name="20% - Énfasis4 4 35" xfId="218"/>
    <cellStyle name="20% - Énfasis4 4 36" xfId="219"/>
    <cellStyle name="20% - Énfasis4 4 37" xfId="220"/>
    <cellStyle name="20% - Énfasis4 4 38" xfId="221"/>
    <cellStyle name="20% - Énfasis4 4 39" xfId="222"/>
    <cellStyle name="20% - Énfasis4 4 4" xfId="223"/>
    <cellStyle name="20% - Énfasis4 4 40" xfId="224"/>
    <cellStyle name="20% - Énfasis4 4 41" xfId="225"/>
    <cellStyle name="20% - Énfasis4 4 42" xfId="226"/>
    <cellStyle name="20% - Énfasis4 4 43" xfId="227"/>
    <cellStyle name="20% - Énfasis4 4 44" xfId="228"/>
    <cellStyle name="20% - Énfasis4 4 45" xfId="229"/>
    <cellStyle name="20% - Énfasis4 4 46" xfId="230"/>
    <cellStyle name="20% - Énfasis4 4 47" xfId="231"/>
    <cellStyle name="20% - Énfasis4 4 48" xfId="232"/>
    <cellStyle name="20% - Énfasis4 4 49" xfId="233"/>
    <cellStyle name="20% - Énfasis4 4 5" xfId="234"/>
    <cellStyle name="20% - Énfasis4 4 50" xfId="235"/>
    <cellStyle name="20% - Énfasis4 4 51" xfId="236"/>
    <cellStyle name="20% - Énfasis4 4 52" xfId="237"/>
    <cellStyle name="20% - Énfasis4 4 53" xfId="238"/>
    <cellStyle name="20% - Énfasis4 4 54" xfId="239"/>
    <cellStyle name="20% - Énfasis4 4 55" xfId="240"/>
    <cellStyle name="20% - Énfasis4 4 56" xfId="241"/>
    <cellStyle name="20% - Énfasis4 4 57" xfId="242"/>
    <cellStyle name="20% - Énfasis4 4 58" xfId="243"/>
    <cellStyle name="20% - Énfasis4 4 59" xfId="244"/>
    <cellStyle name="20% - Énfasis4 4 6" xfId="245"/>
    <cellStyle name="20% - Énfasis4 4 7" xfId="246"/>
    <cellStyle name="20% - Énfasis4 4 8" xfId="247"/>
    <cellStyle name="20% - Énfasis4 4 9" xfId="248"/>
    <cellStyle name="20% - Énfasis5 2" xfId="249"/>
    <cellStyle name="20% - Énfasis5 3" xfId="250"/>
    <cellStyle name="20% - Énfasis5 4" xfId="251"/>
    <cellStyle name="20% - Énfasis5 4 10" xfId="252"/>
    <cellStyle name="20% - Énfasis5 4 11" xfId="253"/>
    <cellStyle name="20% - Énfasis5 4 12" xfId="254"/>
    <cellStyle name="20% - Énfasis5 4 13" xfId="255"/>
    <cellStyle name="20% - Énfasis5 4 14" xfId="256"/>
    <cellStyle name="20% - Énfasis5 4 15" xfId="257"/>
    <cellStyle name="20% - Énfasis5 4 16" xfId="258"/>
    <cellStyle name="20% - Énfasis5 4 17" xfId="259"/>
    <cellStyle name="20% - Énfasis5 4 18" xfId="260"/>
    <cellStyle name="20% - Énfasis5 4 19" xfId="261"/>
    <cellStyle name="20% - Énfasis5 4 2" xfId="262"/>
    <cellStyle name="20% - Énfasis5 4 20" xfId="263"/>
    <cellStyle name="20% - Énfasis5 4 21" xfId="264"/>
    <cellStyle name="20% - Énfasis5 4 22" xfId="265"/>
    <cellStyle name="20% - Énfasis5 4 23" xfId="266"/>
    <cellStyle name="20% - Énfasis5 4 24" xfId="267"/>
    <cellStyle name="20% - Énfasis5 4 25" xfId="268"/>
    <cellStyle name="20% - Énfasis5 4 26" xfId="269"/>
    <cellStyle name="20% - Énfasis5 4 27" xfId="270"/>
    <cellStyle name="20% - Énfasis5 4 28" xfId="271"/>
    <cellStyle name="20% - Énfasis5 4 29" xfId="272"/>
    <cellStyle name="20% - Énfasis5 4 3" xfId="273"/>
    <cellStyle name="20% - Énfasis5 4 30" xfId="274"/>
    <cellStyle name="20% - Énfasis5 4 31" xfId="275"/>
    <cellStyle name="20% - Énfasis5 4 32" xfId="276"/>
    <cellStyle name="20% - Énfasis5 4 33" xfId="277"/>
    <cellStyle name="20% - Énfasis5 4 34" xfId="278"/>
    <cellStyle name="20% - Énfasis5 4 35" xfId="279"/>
    <cellStyle name="20% - Énfasis5 4 36" xfId="280"/>
    <cellStyle name="20% - Énfasis5 4 37" xfId="281"/>
    <cellStyle name="20% - Énfasis5 4 38" xfId="282"/>
    <cellStyle name="20% - Énfasis5 4 39" xfId="283"/>
    <cellStyle name="20% - Énfasis5 4 4" xfId="284"/>
    <cellStyle name="20% - Énfasis5 4 40" xfId="285"/>
    <cellStyle name="20% - Énfasis5 4 41" xfId="286"/>
    <cellStyle name="20% - Énfasis5 4 42" xfId="287"/>
    <cellStyle name="20% - Énfasis5 4 43" xfId="288"/>
    <cellStyle name="20% - Énfasis5 4 44" xfId="289"/>
    <cellStyle name="20% - Énfasis5 4 45" xfId="290"/>
    <cellStyle name="20% - Énfasis5 4 46" xfId="291"/>
    <cellStyle name="20% - Énfasis5 4 47" xfId="292"/>
    <cellStyle name="20% - Énfasis5 4 48" xfId="293"/>
    <cellStyle name="20% - Énfasis5 4 49" xfId="294"/>
    <cellStyle name="20% - Énfasis5 4 5" xfId="295"/>
    <cellStyle name="20% - Énfasis5 4 50" xfId="296"/>
    <cellStyle name="20% - Énfasis5 4 51" xfId="297"/>
    <cellStyle name="20% - Énfasis5 4 52" xfId="298"/>
    <cellStyle name="20% - Énfasis5 4 53" xfId="299"/>
    <cellStyle name="20% - Énfasis5 4 54" xfId="300"/>
    <cellStyle name="20% - Énfasis5 4 55" xfId="301"/>
    <cellStyle name="20% - Énfasis5 4 56" xfId="302"/>
    <cellStyle name="20% - Énfasis5 4 57" xfId="303"/>
    <cellStyle name="20% - Énfasis5 4 58" xfId="304"/>
    <cellStyle name="20% - Énfasis5 4 59" xfId="305"/>
    <cellStyle name="20% - Énfasis5 4 6" xfId="306"/>
    <cellStyle name="20% - Énfasis5 4 7" xfId="307"/>
    <cellStyle name="20% - Énfasis5 4 8" xfId="308"/>
    <cellStyle name="20% - Énfasis5 4 9" xfId="309"/>
    <cellStyle name="20% - Énfasis6 2" xfId="310"/>
    <cellStyle name="20% - Énfasis6 3" xfId="311"/>
    <cellStyle name="20% - Énfasis6 4" xfId="312"/>
    <cellStyle name="20% - Énfasis6 4 10" xfId="313"/>
    <cellStyle name="20% - Énfasis6 4 11" xfId="314"/>
    <cellStyle name="20% - Énfasis6 4 12" xfId="315"/>
    <cellStyle name="20% - Énfasis6 4 13" xfId="316"/>
    <cellStyle name="20% - Énfasis6 4 14" xfId="317"/>
    <cellStyle name="20% - Énfasis6 4 15" xfId="318"/>
    <cellStyle name="20% - Énfasis6 4 16" xfId="319"/>
    <cellStyle name="20% - Énfasis6 4 17" xfId="320"/>
    <cellStyle name="20% - Énfasis6 4 18" xfId="321"/>
    <cellStyle name="20% - Énfasis6 4 19" xfId="322"/>
    <cellStyle name="20% - Énfasis6 4 2" xfId="323"/>
    <cellStyle name="20% - Énfasis6 4 20" xfId="324"/>
    <cellStyle name="20% - Énfasis6 4 21" xfId="325"/>
    <cellStyle name="20% - Énfasis6 4 22" xfId="326"/>
    <cellStyle name="20% - Énfasis6 4 23" xfId="327"/>
    <cellStyle name="20% - Énfasis6 4 24" xfId="328"/>
    <cellStyle name="20% - Énfasis6 4 25" xfId="329"/>
    <cellStyle name="20% - Énfasis6 4 26" xfId="330"/>
    <cellStyle name="20% - Énfasis6 4 27" xfId="331"/>
    <cellStyle name="20% - Énfasis6 4 28" xfId="332"/>
    <cellStyle name="20% - Énfasis6 4 29" xfId="333"/>
    <cellStyle name="20% - Énfasis6 4 3" xfId="334"/>
    <cellStyle name="20% - Énfasis6 4 30" xfId="335"/>
    <cellStyle name="20% - Énfasis6 4 31" xfId="336"/>
    <cellStyle name="20% - Énfasis6 4 32" xfId="337"/>
    <cellStyle name="20% - Énfasis6 4 33" xfId="338"/>
    <cellStyle name="20% - Énfasis6 4 34" xfId="339"/>
    <cellStyle name="20% - Énfasis6 4 35" xfId="340"/>
    <cellStyle name="20% - Énfasis6 4 36" xfId="341"/>
    <cellStyle name="20% - Énfasis6 4 37" xfId="342"/>
    <cellStyle name="20% - Énfasis6 4 38" xfId="343"/>
    <cellStyle name="20% - Énfasis6 4 39" xfId="344"/>
    <cellStyle name="20% - Énfasis6 4 4" xfId="345"/>
    <cellStyle name="20% - Énfasis6 4 40" xfId="346"/>
    <cellStyle name="20% - Énfasis6 4 41" xfId="347"/>
    <cellStyle name="20% - Énfasis6 4 42" xfId="348"/>
    <cellStyle name="20% - Énfasis6 4 43" xfId="349"/>
    <cellStyle name="20% - Énfasis6 4 44" xfId="350"/>
    <cellStyle name="20% - Énfasis6 4 45" xfId="351"/>
    <cellStyle name="20% - Énfasis6 4 46" xfId="352"/>
    <cellStyle name="20% - Énfasis6 4 47" xfId="353"/>
    <cellStyle name="20% - Énfasis6 4 48" xfId="354"/>
    <cellStyle name="20% - Énfasis6 4 49" xfId="355"/>
    <cellStyle name="20% - Énfasis6 4 5" xfId="356"/>
    <cellStyle name="20% - Énfasis6 4 50" xfId="357"/>
    <cellStyle name="20% - Énfasis6 4 51" xfId="358"/>
    <cellStyle name="20% - Énfasis6 4 52" xfId="359"/>
    <cellStyle name="20% - Énfasis6 4 53" xfId="360"/>
    <cellStyle name="20% - Énfasis6 4 54" xfId="361"/>
    <cellStyle name="20% - Énfasis6 4 55" xfId="362"/>
    <cellStyle name="20% - Énfasis6 4 56" xfId="363"/>
    <cellStyle name="20% - Énfasis6 4 57" xfId="364"/>
    <cellStyle name="20% - Énfasis6 4 58" xfId="365"/>
    <cellStyle name="20% - Énfasis6 4 59" xfId="366"/>
    <cellStyle name="20% - Énfasis6 4 6" xfId="367"/>
    <cellStyle name="20% - Énfasis6 4 7" xfId="368"/>
    <cellStyle name="20% - Énfasis6 4 8" xfId="369"/>
    <cellStyle name="20% - Énfasis6 4 9" xfId="370"/>
    <cellStyle name="40% - Énfasis1 2" xfId="371"/>
    <cellStyle name="40% - Énfasis1 3" xfId="372"/>
    <cellStyle name="40% - Énfasis1 4" xfId="373"/>
    <cellStyle name="40% - Énfasis1 4 10" xfId="374"/>
    <cellStyle name="40% - Énfasis1 4 11" xfId="375"/>
    <cellStyle name="40% - Énfasis1 4 12" xfId="376"/>
    <cellStyle name="40% - Énfasis1 4 13" xfId="377"/>
    <cellStyle name="40% - Énfasis1 4 14" xfId="378"/>
    <cellStyle name="40% - Énfasis1 4 15" xfId="379"/>
    <cellStyle name="40% - Énfasis1 4 16" xfId="380"/>
    <cellStyle name="40% - Énfasis1 4 17" xfId="381"/>
    <cellStyle name="40% - Énfasis1 4 18" xfId="382"/>
    <cellStyle name="40% - Énfasis1 4 19" xfId="383"/>
    <cellStyle name="40% - Énfasis1 4 2" xfId="384"/>
    <cellStyle name="40% - Énfasis1 4 20" xfId="385"/>
    <cellStyle name="40% - Énfasis1 4 21" xfId="386"/>
    <cellStyle name="40% - Énfasis1 4 22" xfId="387"/>
    <cellStyle name="40% - Énfasis1 4 23" xfId="388"/>
    <cellStyle name="40% - Énfasis1 4 24" xfId="389"/>
    <cellStyle name="40% - Énfasis1 4 25" xfId="390"/>
    <cellStyle name="40% - Énfasis1 4 26" xfId="391"/>
    <cellStyle name="40% - Énfasis1 4 27" xfId="392"/>
    <cellStyle name="40% - Énfasis1 4 28" xfId="393"/>
    <cellStyle name="40% - Énfasis1 4 29" xfId="394"/>
    <cellStyle name="40% - Énfasis1 4 3" xfId="395"/>
    <cellStyle name="40% - Énfasis1 4 30" xfId="396"/>
    <cellStyle name="40% - Énfasis1 4 31" xfId="397"/>
    <cellStyle name="40% - Énfasis1 4 32" xfId="398"/>
    <cellStyle name="40% - Énfasis1 4 33" xfId="399"/>
    <cellStyle name="40% - Énfasis1 4 34" xfId="400"/>
    <cellStyle name="40% - Énfasis1 4 35" xfId="401"/>
    <cellStyle name="40% - Énfasis1 4 36" xfId="402"/>
    <cellStyle name="40% - Énfasis1 4 37" xfId="403"/>
    <cellStyle name="40% - Énfasis1 4 38" xfId="404"/>
    <cellStyle name="40% - Énfasis1 4 39" xfId="405"/>
    <cellStyle name="40% - Énfasis1 4 4" xfId="406"/>
    <cellStyle name="40% - Énfasis1 4 40" xfId="407"/>
    <cellStyle name="40% - Énfasis1 4 41" xfId="408"/>
    <cellStyle name="40% - Énfasis1 4 42" xfId="409"/>
    <cellStyle name="40% - Énfasis1 4 43" xfId="410"/>
    <cellStyle name="40% - Énfasis1 4 44" xfId="411"/>
    <cellStyle name="40% - Énfasis1 4 45" xfId="412"/>
    <cellStyle name="40% - Énfasis1 4 46" xfId="413"/>
    <cellStyle name="40% - Énfasis1 4 47" xfId="414"/>
    <cellStyle name="40% - Énfasis1 4 48" xfId="415"/>
    <cellStyle name="40% - Énfasis1 4 49" xfId="416"/>
    <cellStyle name="40% - Énfasis1 4 5" xfId="417"/>
    <cellStyle name="40% - Énfasis1 4 50" xfId="418"/>
    <cellStyle name="40% - Énfasis1 4 51" xfId="419"/>
    <cellStyle name="40% - Énfasis1 4 52" xfId="420"/>
    <cellStyle name="40% - Énfasis1 4 53" xfId="421"/>
    <cellStyle name="40% - Énfasis1 4 54" xfId="422"/>
    <cellStyle name="40% - Énfasis1 4 55" xfId="423"/>
    <cellStyle name="40% - Énfasis1 4 56" xfId="424"/>
    <cellStyle name="40% - Énfasis1 4 57" xfId="425"/>
    <cellStyle name="40% - Énfasis1 4 58" xfId="426"/>
    <cellStyle name="40% - Énfasis1 4 59" xfId="427"/>
    <cellStyle name="40% - Énfasis1 4 6" xfId="428"/>
    <cellStyle name="40% - Énfasis1 4 7" xfId="429"/>
    <cellStyle name="40% - Énfasis1 4 8" xfId="430"/>
    <cellStyle name="40% - Énfasis1 4 9" xfId="431"/>
    <cellStyle name="40% - Énfasis2 2" xfId="432"/>
    <cellStyle name="40% - Énfasis2 3" xfId="433"/>
    <cellStyle name="40% - Énfasis2 4" xfId="434"/>
    <cellStyle name="40% - Énfasis2 4 10" xfId="435"/>
    <cellStyle name="40% - Énfasis2 4 11" xfId="436"/>
    <cellStyle name="40% - Énfasis2 4 12" xfId="437"/>
    <cellStyle name="40% - Énfasis2 4 13" xfId="438"/>
    <cellStyle name="40% - Énfasis2 4 14" xfId="439"/>
    <cellStyle name="40% - Énfasis2 4 15" xfId="440"/>
    <cellStyle name="40% - Énfasis2 4 16" xfId="441"/>
    <cellStyle name="40% - Énfasis2 4 17" xfId="442"/>
    <cellStyle name="40% - Énfasis2 4 18" xfId="443"/>
    <cellStyle name="40% - Énfasis2 4 19" xfId="444"/>
    <cellStyle name="40% - Énfasis2 4 2" xfId="445"/>
    <cellStyle name="40% - Énfasis2 4 20" xfId="446"/>
    <cellStyle name="40% - Énfasis2 4 21" xfId="447"/>
    <cellStyle name="40% - Énfasis2 4 22" xfId="448"/>
    <cellStyle name="40% - Énfasis2 4 23" xfId="449"/>
    <cellStyle name="40% - Énfasis2 4 24" xfId="450"/>
    <cellStyle name="40% - Énfasis2 4 25" xfId="451"/>
    <cellStyle name="40% - Énfasis2 4 26" xfId="452"/>
    <cellStyle name="40% - Énfasis2 4 27" xfId="453"/>
    <cellStyle name="40% - Énfasis2 4 28" xfId="454"/>
    <cellStyle name="40% - Énfasis2 4 29" xfId="455"/>
    <cellStyle name="40% - Énfasis2 4 3" xfId="456"/>
    <cellStyle name="40% - Énfasis2 4 30" xfId="457"/>
    <cellStyle name="40% - Énfasis2 4 31" xfId="458"/>
    <cellStyle name="40% - Énfasis2 4 32" xfId="459"/>
    <cellStyle name="40% - Énfasis2 4 33" xfId="460"/>
    <cellStyle name="40% - Énfasis2 4 34" xfId="461"/>
    <cellStyle name="40% - Énfasis2 4 35" xfId="462"/>
    <cellStyle name="40% - Énfasis2 4 36" xfId="463"/>
    <cellStyle name="40% - Énfasis2 4 37" xfId="464"/>
    <cellStyle name="40% - Énfasis2 4 38" xfId="465"/>
    <cellStyle name="40% - Énfasis2 4 39" xfId="466"/>
    <cellStyle name="40% - Énfasis2 4 4" xfId="467"/>
    <cellStyle name="40% - Énfasis2 4 40" xfId="468"/>
    <cellStyle name="40% - Énfasis2 4 41" xfId="469"/>
    <cellStyle name="40% - Énfasis2 4 42" xfId="470"/>
    <cellStyle name="40% - Énfasis2 4 43" xfId="471"/>
    <cellStyle name="40% - Énfasis2 4 44" xfId="472"/>
    <cellStyle name="40% - Énfasis2 4 45" xfId="473"/>
    <cellStyle name="40% - Énfasis2 4 46" xfId="474"/>
    <cellStyle name="40% - Énfasis2 4 47" xfId="475"/>
    <cellStyle name="40% - Énfasis2 4 48" xfId="476"/>
    <cellStyle name="40% - Énfasis2 4 49" xfId="477"/>
    <cellStyle name="40% - Énfasis2 4 5" xfId="478"/>
    <cellStyle name="40% - Énfasis2 4 50" xfId="479"/>
    <cellStyle name="40% - Énfasis2 4 51" xfId="480"/>
    <cellStyle name="40% - Énfasis2 4 52" xfId="481"/>
    <cellStyle name="40% - Énfasis2 4 53" xfId="482"/>
    <cellStyle name="40% - Énfasis2 4 54" xfId="483"/>
    <cellStyle name="40% - Énfasis2 4 55" xfId="484"/>
    <cellStyle name="40% - Énfasis2 4 56" xfId="485"/>
    <cellStyle name="40% - Énfasis2 4 57" xfId="486"/>
    <cellStyle name="40% - Énfasis2 4 58" xfId="487"/>
    <cellStyle name="40% - Énfasis2 4 59" xfId="488"/>
    <cellStyle name="40% - Énfasis2 4 6" xfId="489"/>
    <cellStyle name="40% - Énfasis2 4 7" xfId="490"/>
    <cellStyle name="40% - Énfasis2 4 8" xfId="491"/>
    <cellStyle name="40% - Énfasis2 4 9" xfId="492"/>
    <cellStyle name="40% - Énfasis3 2" xfId="493"/>
    <cellStyle name="40% - Énfasis3 3" xfId="494"/>
    <cellStyle name="40% - Énfasis3 4" xfId="495"/>
    <cellStyle name="40% - Énfasis3 4 10" xfId="496"/>
    <cellStyle name="40% - Énfasis3 4 11" xfId="497"/>
    <cellStyle name="40% - Énfasis3 4 12" xfId="498"/>
    <cellStyle name="40% - Énfasis3 4 13" xfId="499"/>
    <cellStyle name="40% - Énfasis3 4 14" xfId="500"/>
    <cellStyle name="40% - Énfasis3 4 15" xfId="501"/>
    <cellStyle name="40% - Énfasis3 4 16" xfId="502"/>
    <cellStyle name="40% - Énfasis3 4 17" xfId="503"/>
    <cellStyle name="40% - Énfasis3 4 18" xfId="504"/>
    <cellStyle name="40% - Énfasis3 4 19" xfId="505"/>
    <cellStyle name="40% - Énfasis3 4 2" xfId="506"/>
    <cellStyle name="40% - Énfasis3 4 20" xfId="507"/>
    <cellStyle name="40% - Énfasis3 4 21" xfId="508"/>
    <cellStyle name="40% - Énfasis3 4 22" xfId="509"/>
    <cellStyle name="40% - Énfasis3 4 23" xfId="510"/>
    <cellStyle name="40% - Énfasis3 4 24" xfId="511"/>
    <cellStyle name="40% - Énfasis3 4 25" xfId="512"/>
    <cellStyle name="40% - Énfasis3 4 26" xfId="513"/>
    <cellStyle name="40% - Énfasis3 4 27" xfId="514"/>
    <cellStyle name="40% - Énfasis3 4 28" xfId="515"/>
    <cellStyle name="40% - Énfasis3 4 29" xfId="516"/>
    <cellStyle name="40% - Énfasis3 4 3" xfId="517"/>
    <cellStyle name="40% - Énfasis3 4 30" xfId="518"/>
    <cellStyle name="40% - Énfasis3 4 31" xfId="519"/>
    <cellStyle name="40% - Énfasis3 4 32" xfId="520"/>
    <cellStyle name="40% - Énfasis3 4 33" xfId="521"/>
    <cellStyle name="40% - Énfasis3 4 34" xfId="522"/>
    <cellStyle name="40% - Énfasis3 4 35" xfId="523"/>
    <cellStyle name="40% - Énfasis3 4 36" xfId="524"/>
    <cellStyle name="40% - Énfasis3 4 37" xfId="525"/>
    <cellStyle name="40% - Énfasis3 4 38" xfId="526"/>
    <cellStyle name="40% - Énfasis3 4 39" xfId="527"/>
    <cellStyle name="40% - Énfasis3 4 4" xfId="528"/>
    <cellStyle name="40% - Énfasis3 4 40" xfId="529"/>
    <cellStyle name="40% - Énfasis3 4 41" xfId="530"/>
    <cellStyle name="40% - Énfasis3 4 42" xfId="531"/>
    <cellStyle name="40% - Énfasis3 4 43" xfId="532"/>
    <cellStyle name="40% - Énfasis3 4 44" xfId="533"/>
    <cellStyle name="40% - Énfasis3 4 45" xfId="534"/>
    <cellStyle name="40% - Énfasis3 4 46" xfId="535"/>
    <cellStyle name="40% - Énfasis3 4 47" xfId="536"/>
    <cellStyle name="40% - Énfasis3 4 48" xfId="537"/>
    <cellStyle name="40% - Énfasis3 4 49" xfId="538"/>
    <cellStyle name="40% - Énfasis3 4 5" xfId="539"/>
    <cellStyle name="40% - Énfasis3 4 50" xfId="540"/>
    <cellStyle name="40% - Énfasis3 4 51" xfId="541"/>
    <cellStyle name="40% - Énfasis3 4 52" xfId="542"/>
    <cellStyle name="40% - Énfasis3 4 53" xfId="543"/>
    <cellStyle name="40% - Énfasis3 4 54" xfId="544"/>
    <cellStyle name="40% - Énfasis3 4 55" xfId="545"/>
    <cellStyle name="40% - Énfasis3 4 56" xfId="546"/>
    <cellStyle name="40% - Énfasis3 4 57" xfId="547"/>
    <cellStyle name="40% - Énfasis3 4 58" xfId="548"/>
    <cellStyle name="40% - Énfasis3 4 59" xfId="549"/>
    <cellStyle name="40% - Énfasis3 4 6" xfId="550"/>
    <cellStyle name="40% - Énfasis3 4 7" xfId="551"/>
    <cellStyle name="40% - Énfasis3 4 8" xfId="552"/>
    <cellStyle name="40% - Énfasis3 4 9" xfId="553"/>
    <cellStyle name="40% - Énfasis4 2" xfId="554"/>
    <cellStyle name="40% - Énfasis4 3" xfId="555"/>
    <cellStyle name="40% - Énfasis4 4" xfId="556"/>
    <cellStyle name="40% - Énfasis4 4 10" xfId="557"/>
    <cellStyle name="40% - Énfasis4 4 11" xfId="558"/>
    <cellStyle name="40% - Énfasis4 4 12" xfId="559"/>
    <cellStyle name="40% - Énfasis4 4 13" xfId="560"/>
    <cellStyle name="40% - Énfasis4 4 14" xfId="561"/>
    <cellStyle name="40% - Énfasis4 4 15" xfId="562"/>
    <cellStyle name="40% - Énfasis4 4 16" xfId="563"/>
    <cellStyle name="40% - Énfasis4 4 17" xfId="564"/>
    <cellStyle name="40% - Énfasis4 4 18" xfId="565"/>
    <cellStyle name="40% - Énfasis4 4 19" xfId="566"/>
    <cellStyle name="40% - Énfasis4 4 2" xfId="567"/>
    <cellStyle name="40% - Énfasis4 4 20" xfId="568"/>
    <cellStyle name="40% - Énfasis4 4 21" xfId="569"/>
    <cellStyle name="40% - Énfasis4 4 22" xfId="570"/>
    <cellStyle name="40% - Énfasis4 4 23" xfId="571"/>
    <cellStyle name="40% - Énfasis4 4 24" xfId="572"/>
    <cellStyle name="40% - Énfasis4 4 25" xfId="573"/>
    <cellStyle name="40% - Énfasis4 4 26" xfId="574"/>
    <cellStyle name="40% - Énfasis4 4 27" xfId="575"/>
    <cellStyle name="40% - Énfasis4 4 28" xfId="576"/>
    <cellStyle name="40% - Énfasis4 4 29" xfId="577"/>
    <cellStyle name="40% - Énfasis4 4 3" xfId="578"/>
    <cellStyle name="40% - Énfasis4 4 30" xfId="579"/>
    <cellStyle name="40% - Énfasis4 4 31" xfId="580"/>
    <cellStyle name="40% - Énfasis4 4 32" xfId="581"/>
    <cellStyle name="40% - Énfasis4 4 33" xfId="582"/>
    <cellStyle name="40% - Énfasis4 4 34" xfId="583"/>
    <cellStyle name="40% - Énfasis4 4 35" xfId="584"/>
    <cellStyle name="40% - Énfasis4 4 36" xfId="585"/>
    <cellStyle name="40% - Énfasis4 4 37" xfId="586"/>
    <cellStyle name="40% - Énfasis4 4 38" xfId="587"/>
    <cellStyle name="40% - Énfasis4 4 39" xfId="588"/>
    <cellStyle name="40% - Énfasis4 4 4" xfId="589"/>
    <cellStyle name="40% - Énfasis4 4 40" xfId="590"/>
    <cellStyle name="40% - Énfasis4 4 41" xfId="591"/>
    <cellStyle name="40% - Énfasis4 4 42" xfId="592"/>
    <cellStyle name="40% - Énfasis4 4 43" xfId="593"/>
    <cellStyle name="40% - Énfasis4 4 44" xfId="594"/>
    <cellStyle name="40% - Énfasis4 4 45" xfId="595"/>
    <cellStyle name="40% - Énfasis4 4 46" xfId="596"/>
    <cellStyle name="40% - Énfasis4 4 47" xfId="597"/>
    <cellStyle name="40% - Énfasis4 4 48" xfId="598"/>
    <cellStyle name="40% - Énfasis4 4 49" xfId="599"/>
    <cellStyle name="40% - Énfasis4 4 5" xfId="600"/>
    <cellStyle name="40% - Énfasis4 4 50" xfId="601"/>
    <cellStyle name="40% - Énfasis4 4 51" xfId="602"/>
    <cellStyle name="40% - Énfasis4 4 52" xfId="603"/>
    <cellStyle name="40% - Énfasis4 4 53" xfId="604"/>
    <cellStyle name="40% - Énfasis4 4 54" xfId="605"/>
    <cellStyle name="40% - Énfasis4 4 55" xfId="606"/>
    <cellStyle name="40% - Énfasis4 4 56" xfId="607"/>
    <cellStyle name="40% - Énfasis4 4 57" xfId="608"/>
    <cellStyle name="40% - Énfasis4 4 58" xfId="609"/>
    <cellStyle name="40% - Énfasis4 4 59" xfId="610"/>
    <cellStyle name="40% - Énfasis4 4 6" xfId="611"/>
    <cellStyle name="40% - Énfasis4 4 7" xfId="612"/>
    <cellStyle name="40% - Énfasis4 4 8" xfId="613"/>
    <cellStyle name="40% - Énfasis4 4 9" xfId="614"/>
    <cellStyle name="40% - Énfasis5 2" xfId="615"/>
    <cellStyle name="40% - Énfasis5 3" xfId="616"/>
    <cellStyle name="40% - Énfasis5 4" xfId="617"/>
    <cellStyle name="40% - Énfasis5 4 10" xfId="618"/>
    <cellStyle name="40% - Énfasis5 4 11" xfId="619"/>
    <cellStyle name="40% - Énfasis5 4 12" xfId="620"/>
    <cellStyle name="40% - Énfasis5 4 13" xfId="621"/>
    <cellStyle name="40% - Énfasis5 4 14" xfId="622"/>
    <cellStyle name="40% - Énfasis5 4 15" xfId="623"/>
    <cellStyle name="40% - Énfasis5 4 16" xfId="624"/>
    <cellStyle name="40% - Énfasis5 4 17" xfId="625"/>
    <cellStyle name="40% - Énfasis5 4 18" xfId="626"/>
    <cellStyle name="40% - Énfasis5 4 19" xfId="627"/>
    <cellStyle name="40% - Énfasis5 4 2" xfId="628"/>
    <cellStyle name="40% - Énfasis5 4 20" xfId="629"/>
    <cellStyle name="40% - Énfasis5 4 21" xfId="630"/>
    <cellStyle name="40% - Énfasis5 4 22" xfId="631"/>
    <cellStyle name="40% - Énfasis5 4 23" xfId="632"/>
    <cellStyle name="40% - Énfasis5 4 24" xfId="633"/>
    <cellStyle name="40% - Énfasis5 4 25" xfId="634"/>
    <cellStyle name="40% - Énfasis5 4 26" xfId="635"/>
    <cellStyle name="40% - Énfasis5 4 27" xfId="636"/>
    <cellStyle name="40% - Énfasis5 4 28" xfId="637"/>
    <cellStyle name="40% - Énfasis5 4 29" xfId="638"/>
    <cellStyle name="40% - Énfasis5 4 3" xfId="639"/>
    <cellStyle name="40% - Énfasis5 4 30" xfId="640"/>
    <cellStyle name="40% - Énfasis5 4 31" xfId="641"/>
    <cellStyle name="40% - Énfasis5 4 32" xfId="642"/>
    <cellStyle name="40% - Énfasis5 4 33" xfId="643"/>
    <cellStyle name="40% - Énfasis5 4 34" xfId="644"/>
    <cellStyle name="40% - Énfasis5 4 35" xfId="645"/>
    <cellStyle name="40% - Énfasis5 4 36" xfId="646"/>
    <cellStyle name="40% - Énfasis5 4 37" xfId="647"/>
    <cellStyle name="40% - Énfasis5 4 38" xfId="648"/>
    <cellStyle name="40% - Énfasis5 4 39" xfId="649"/>
    <cellStyle name="40% - Énfasis5 4 4" xfId="650"/>
    <cellStyle name="40% - Énfasis5 4 40" xfId="651"/>
    <cellStyle name="40% - Énfasis5 4 41" xfId="652"/>
    <cellStyle name="40% - Énfasis5 4 42" xfId="653"/>
    <cellStyle name="40% - Énfasis5 4 43" xfId="654"/>
    <cellStyle name="40% - Énfasis5 4 44" xfId="655"/>
    <cellStyle name="40% - Énfasis5 4 45" xfId="656"/>
    <cellStyle name="40% - Énfasis5 4 46" xfId="657"/>
    <cellStyle name="40% - Énfasis5 4 47" xfId="658"/>
    <cellStyle name="40% - Énfasis5 4 48" xfId="659"/>
    <cellStyle name="40% - Énfasis5 4 49" xfId="660"/>
    <cellStyle name="40% - Énfasis5 4 5" xfId="661"/>
    <cellStyle name="40% - Énfasis5 4 50" xfId="662"/>
    <cellStyle name="40% - Énfasis5 4 51" xfId="663"/>
    <cellStyle name="40% - Énfasis5 4 52" xfId="664"/>
    <cellStyle name="40% - Énfasis5 4 53" xfId="665"/>
    <cellStyle name="40% - Énfasis5 4 54" xfId="666"/>
    <cellStyle name="40% - Énfasis5 4 55" xfId="667"/>
    <cellStyle name="40% - Énfasis5 4 56" xfId="668"/>
    <cellStyle name="40% - Énfasis5 4 57" xfId="669"/>
    <cellStyle name="40% - Énfasis5 4 58" xfId="670"/>
    <cellStyle name="40% - Énfasis5 4 59" xfId="671"/>
    <cellStyle name="40% - Énfasis5 4 6" xfId="672"/>
    <cellStyle name="40% - Énfasis5 4 7" xfId="673"/>
    <cellStyle name="40% - Énfasis5 4 8" xfId="674"/>
    <cellStyle name="40% - Énfasis5 4 9" xfId="675"/>
    <cellStyle name="40% - Énfasis6 2" xfId="676"/>
    <cellStyle name="40% - Énfasis6 3" xfId="677"/>
    <cellStyle name="40% - Énfasis6 4" xfId="678"/>
    <cellStyle name="40% - Énfasis6 4 10" xfId="679"/>
    <cellStyle name="40% - Énfasis6 4 11" xfId="680"/>
    <cellStyle name="40% - Énfasis6 4 12" xfId="681"/>
    <cellStyle name="40% - Énfasis6 4 13" xfId="682"/>
    <cellStyle name="40% - Énfasis6 4 14" xfId="683"/>
    <cellStyle name="40% - Énfasis6 4 15" xfId="684"/>
    <cellStyle name="40% - Énfasis6 4 16" xfId="685"/>
    <cellStyle name="40% - Énfasis6 4 17" xfId="686"/>
    <cellStyle name="40% - Énfasis6 4 18" xfId="687"/>
    <cellStyle name="40% - Énfasis6 4 19" xfId="688"/>
    <cellStyle name="40% - Énfasis6 4 2" xfId="689"/>
    <cellStyle name="40% - Énfasis6 4 20" xfId="690"/>
    <cellStyle name="40% - Énfasis6 4 21" xfId="691"/>
    <cellStyle name="40% - Énfasis6 4 22" xfId="692"/>
    <cellStyle name="40% - Énfasis6 4 23" xfId="693"/>
    <cellStyle name="40% - Énfasis6 4 24" xfId="694"/>
    <cellStyle name="40% - Énfasis6 4 25" xfId="695"/>
    <cellStyle name="40% - Énfasis6 4 26" xfId="696"/>
    <cellStyle name="40% - Énfasis6 4 27" xfId="697"/>
    <cellStyle name="40% - Énfasis6 4 28" xfId="698"/>
    <cellStyle name="40% - Énfasis6 4 29" xfId="699"/>
    <cellStyle name="40% - Énfasis6 4 3" xfId="700"/>
    <cellStyle name="40% - Énfasis6 4 30" xfId="701"/>
    <cellStyle name="40% - Énfasis6 4 31" xfId="702"/>
    <cellStyle name="40% - Énfasis6 4 32" xfId="703"/>
    <cellStyle name="40% - Énfasis6 4 33" xfId="704"/>
    <cellStyle name="40% - Énfasis6 4 34" xfId="705"/>
    <cellStyle name="40% - Énfasis6 4 35" xfId="706"/>
    <cellStyle name="40% - Énfasis6 4 36" xfId="707"/>
    <cellStyle name="40% - Énfasis6 4 37" xfId="708"/>
    <cellStyle name="40% - Énfasis6 4 38" xfId="709"/>
    <cellStyle name="40% - Énfasis6 4 39" xfId="710"/>
    <cellStyle name="40% - Énfasis6 4 4" xfId="711"/>
    <cellStyle name="40% - Énfasis6 4 40" xfId="712"/>
    <cellStyle name="40% - Énfasis6 4 41" xfId="713"/>
    <cellStyle name="40% - Énfasis6 4 42" xfId="714"/>
    <cellStyle name="40% - Énfasis6 4 43" xfId="715"/>
    <cellStyle name="40% - Énfasis6 4 44" xfId="716"/>
    <cellStyle name="40% - Énfasis6 4 45" xfId="717"/>
    <cellStyle name="40% - Énfasis6 4 46" xfId="718"/>
    <cellStyle name="40% - Énfasis6 4 47" xfId="719"/>
    <cellStyle name="40% - Énfasis6 4 48" xfId="720"/>
    <cellStyle name="40% - Énfasis6 4 49" xfId="721"/>
    <cellStyle name="40% - Énfasis6 4 5" xfId="722"/>
    <cellStyle name="40% - Énfasis6 4 50" xfId="723"/>
    <cellStyle name="40% - Énfasis6 4 51" xfId="724"/>
    <cellStyle name="40% - Énfasis6 4 52" xfId="725"/>
    <cellStyle name="40% - Énfasis6 4 53" xfId="726"/>
    <cellStyle name="40% - Énfasis6 4 54" xfId="727"/>
    <cellStyle name="40% - Énfasis6 4 55" xfId="728"/>
    <cellStyle name="40% - Énfasis6 4 56" xfId="729"/>
    <cellStyle name="40% - Énfasis6 4 57" xfId="730"/>
    <cellStyle name="40% - Énfasis6 4 58" xfId="731"/>
    <cellStyle name="40% - Énfasis6 4 59" xfId="732"/>
    <cellStyle name="40% - Énfasis6 4 6" xfId="733"/>
    <cellStyle name="40% - Énfasis6 4 7" xfId="734"/>
    <cellStyle name="40% - Énfasis6 4 8" xfId="735"/>
    <cellStyle name="40% - Énfasis6 4 9" xfId="736"/>
    <cellStyle name="60% - Énfasis1 2" xfId="737"/>
    <cellStyle name="60% - Énfasis1 3" xfId="738"/>
    <cellStyle name="60% - Énfasis1 4" xfId="739"/>
    <cellStyle name="60% - Énfasis1 4 10" xfId="740"/>
    <cellStyle name="60% - Énfasis1 4 11" xfId="741"/>
    <cellStyle name="60% - Énfasis1 4 12" xfId="742"/>
    <cellStyle name="60% - Énfasis1 4 13" xfId="743"/>
    <cellStyle name="60% - Énfasis1 4 14" xfId="744"/>
    <cellStyle name="60% - Énfasis1 4 15" xfId="745"/>
    <cellStyle name="60% - Énfasis1 4 16" xfId="746"/>
    <cellStyle name="60% - Énfasis1 4 17" xfId="747"/>
    <cellStyle name="60% - Énfasis1 4 18" xfId="748"/>
    <cellStyle name="60% - Énfasis1 4 19" xfId="749"/>
    <cellStyle name="60% - Énfasis1 4 2" xfId="750"/>
    <cellStyle name="60% - Énfasis1 4 20" xfId="751"/>
    <cellStyle name="60% - Énfasis1 4 21" xfId="752"/>
    <cellStyle name="60% - Énfasis1 4 22" xfId="753"/>
    <cellStyle name="60% - Énfasis1 4 23" xfId="754"/>
    <cellStyle name="60% - Énfasis1 4 24" xfId="755"/>
    <cellStyle name="60% - Énfasis1 4 25" xfId="756"/>
    <cellStyle name="60% - Énfasis1 4 26" xfId="757"/>
    <cellStyle name="60% - Énfasis1 4 27" xfId="758"/>
    <cellStyle name="60% - Énfasis1 4 28" xfId="759"/>
    <cellStyle name="60% - Énfasis1 4 29" xfId="760"/>
    <cellStyle name="60% - Énfasis1 4 3" xfId="761"/>
    <cellStyle name="60% - Énfasis1 4 30" xfId="762"/>
    <cellStyle name="60% - Énfasis1 4 31" xfId="763"/>
    <cellStyle name="60% - Énfasis1 4 32" xfId="764"/>
    <cellStyle name="60% - Énfasis1 4 33" xfId="765"/>
    <cellStyle name="60% - Énfasis1 4 34" xfId="766"/>
    <cellStyle name="60% - Énfasis1 4 35" xfId="767"/>
    <cellStyle name="60% - Énfasis1 4 36" xfId="768"/>
    <cellStyle name="60% - Énfasis1 4 37" xfId="769"/>
    <cellStyle name="60% - Énfasis1 4 38" xfId="770"/>
    <cellStyle name="60% - Énfasis1 4 39" xfId="771"/>
    <cellStyle name="60% - Énfasis1 4 4" xfId="772"/>
    <cellStyle name="60% - Énfasis1 4 40" xfId="773"/>
    <cellStyle name="60% - Énfasis1 4 41" xfId="774"/>
    <cellStyle name="60% - Énfasis1 4 42" xfId="775"/>
    <cellStyle name="60% - Énfasis1 4 43" xfId="776"/>
    <cellStyle name="60% - Énfasis1 4 44" xfId="777"/>
    <cellStyle name="60% - Énfasis1 4 45" xfId="778"/>
    <cellStyle name="60% - Énfasis1 4 46" xfId="779"/>
    <cellStyle name="60% - Énfasis1 4 47" xfId="780"/>
    <cellStyle name="60% - Énfasis1 4 48" xfId="781"/>
    <cellStyle name="60% - Énfasis1 4 49" xfId="782"/>
    <cellStyle name="60% - Énfasis1 4 5" xfId="783"/>
    <cellStyle name="60% - Énfasis1 4 50" xfId="784"/>
    <cellStyle name="60% - Énfasis1 4 51" xfId="785"/>
    <cellStyle name="60% - Énfasis1 4 52" xfId="786"/>
    <cellStyle name="60% - Énfasis1 4 53" xfId="787"/>
    <cellStyle name="60% - Énfasis1 4 54" xfId="788"/>
    <cellStyle name="60% - Énfasis1 4 55" xfId="789"/>
    <cellStyle name="60% - Énfasis1 4 56" xfId="790"/>
    <cellStyle name="60% - Énfasis1 4 57" xfId="791"/>
    <cellStyle name="60% - Énfasis1 4 58" xfId="792"/>
    <cellStyle name="60% - Énfasis1 4 59" xfId="793"/>
    <cellStyle name="60% - Énfasis1 4 6" xfId="794"/>
    <cellStyle name="60% - Énfasis1 4 7" xfId="795"/>
    <cellStyle name="60% - Énfasis1 4 8" xfId="796"/>
    <cellStyle name="60% - Énfasis1 4 9" xfId="797"/>
    <cellStyle name="60% - Énfasis2 2" xfId="798"/>
    <cellStyle name="60% - Énfasis2 3" xfId="799"/>
    <cellStyle name="60% - Énfasis2 4" xfId="800"/>
    <cellStyle name="60% - Énfasis2 4 10" xfId="801"/>
    <cellStyle name="60% - Énfasis2 4 11" xfId="802"/>
    <cellStyle name="60% - Énfasis2 4 12" xfId="803"/>
    <cellStyle name="60% - Énfasis2 4 13" xfId="804"/>
    <cellStyle name="60% - Énfasis2 4 14" xfId="805"/>
    <cellStyle name="60% - Énfasis2 4 15" xfId="806"/>
    <cellStyle name="60% - Énfasis2 4 16" xfId="807"/>
    <cellStyle name="60% - Énfasis2 4 17" xfId="808"/>
    <cellStyle name="60% - Énfasis2 4 18" xfId="809"/>
    <cellStyle name="60% - Énfasis2 4 19" xfId="810"/>
    <cellStyle name="60% - Énfasis2 4 2" xfId="811"/>
    <cellStyle name="60% - Énfasis2 4 20" xfId="812"/>
    <cellStyle name="60% - Énfasis2 4 21" xfId="813"/>
    <cellStyle name="60% - Énfasis2 4 22" xfId="814"/>
    <cellStyle name="60% - Énfasis2 4 23" xfId="815"/>
    <cellStyle name="60% - Énfasis2 4 24" xfId="816"/>
    <cellStyle name="60% - Énfasis2 4 25" xfId="817"/>
    <cellStyle name="60% - Énfasis2 4 26" xfId="818"/>
    <cellStyle name="60% - Énfasis2 4 27" xfId="819"/>
    <cellStyle name="60% - Énfasis2 4 28" xfId="820"/>
    <cellStyle name="60% - Énfasis2 4 29" xfId="821"/>
    <cellStyle name="60% - Énfasis2 4 3" xfId="822"/>
    <cellStyle name="60% - Énfasis2 4 30" xfId="823"/>
    <cellStyle name="60% - Énfasis2 4 31" xfId="824"/>
    <cellStyle name="60% - Énfasis2 4 32" xfId="825"/>
    <cellStyle name="60% - Énfasis2 4 33" xfId="826"/>
    <cellStyle name="60% - Énfasis2 4 34" xfId="827"/>
    <cellStyle name="60% - Énfasis2 4 35" xfId="828"/>
    <cellStyle name="60% - Énfasis2 4 36" xfId="829"/>
    <cellStyle name="60% - Énfasis2 4 37" xfId="830"/>
    <cellStyle name="60% - Énfasis2 4 38" xfId="831"/>
    <cellStyle name="60% - Énfasis2 4 39" xfId="832"/>
    <cellStyle name="60% - Énfasis2 4 4" xfId="833"/>
    <cellStyle name="60% - Énfasis2 4 40" xfId="834"/>
    <cellStyle name="60% - Énfasis2 4 41" xfId="835"/>
    <cellStyle name="60% - Énfasis2 4 42" xfId="836"/>
    <cellStyle name="60% - Énfasis2 4 43" xfId="837"/>
    <cellStyle name="60% - Énfasis2 4 44" xfId="838"/>
    <cellStyle name="60% - Énfasis2 4 45" xfId="839"/>
    <cellStyle name="60% - Énfasis2 4 46" xfId="840"/>
    <cellStyle name="60% - Énfasis2 4 47" xfId="841"/>
    <cellStyle name="60% - Énfasis2 4 48" xfId="842"/>
    <cellStyle name="60% - Énfasis2 4 49" xfId="843"/>
    <cellStyle name="60% - Énfasis2 4 5" xfId="844"/>
    <cellStyle name="60% - Énfasis2 4 50" xfId="845"/>
    <cellStyle name="60% - Énfasis2 4 51" xfId="846"/>
    <cellStyle name="60% - Énfasis2 4 52" xfId="847"/>
    <cellStyle name="60% - Énfasis2 4 53" xfId="848"/>
    <cellStyle name="60% - Énfasis2 4 54" xfId="849"/>
    <cellStyle name="60% - Énfasis2 4 55" xfId="850"/>
    <cellStyle name="60% - Énfasis2 4 56" xfId="851"/>
    <cellStyle name="60% - Énfasis2 4 57" xfId="852"/>
    <cellStyle name="60% - Énfasis2 4 58" xfId="853"/>
    <cellStyle name="60% - Énfasis2 4 59" xfId="854"/>
    <cellStyle name="60% - Énfasis2 4 6" xfId="855"/>
    <cellStyle name="60% - Énfasis2 4 7" xfId="856"/>
    <cellStyle name="60% - Énfasis2 4 8" xfId="857"/>
    <cellStyle name="60% - Énfasis2 4 9" xfId="858"/>
    <cellStyle name="60% - Énfasis3 2" xfId="859"/>
    <cellStyle name="60% - Énfasis3 3" xfId="860"/>
    <cellStyle name="60% - Énfasis3 4" xfId="861"/>
    <cellStyle name="60% - Énfasis3 4 10" xfId="862"/>
    <cellStyle name="60% - Énfasis3 4 11" xfId="863"/>
    <cellStyle name="60% - Énfasis3 4 12" xfId="864"/>
    <cellStyle name="60% - Énfasis3 4 13" xfId="865"/>
    <cellStyle name="60% - Énfasis3 4 14" xfId="866"/>
    <cellStyle name="60% - Énfasis3 4 15" xfId="867"/>
    <cellStyle name="60% - Énfasis3 4 16" xfId="868"/>
    <cellStyle name="60% - Énfasis3 4 17" xfId="869"/>
    <cellStyle name="60% - Énfasis3 4 18" xfId="870"/>
    <cellStyle name="60% - Énfasis3 4 19" xfId="871"/>
    <cellStyle name="60% - Énfasis3 4 2" xfId="872"/>
    <cellStyle name="60% - Énfasis3 4 20" xfId="873"/>
    <cellStyle name="60% - Énfasis3 4 21" xfId="874"/>
    <cellStyle name="60% - Énfasis3 4 22" xfId="875"/>
    <cellStyle name="60% - Énfasis3 4 23" xfId="876"/>
    <cellStyle name="60% - Énfasis3 4 24" xfId="877"/>
    <cellStyle name="60% - Énfasis3 4 25" xfId="878"/>
    <cellStyle name="60% - Énfasis3 4 26" xfId="879"/>
    <cellStyle name="60% - Énfasis3 4 27" xfId="880"/>
    <cellStyle name="60% - Énfasis3 4 28" xfId="881"/>
    <cellStyle name="60% - Énfasis3 4 29" xfId="882"/>
    <cellStyle name="60% - Énfasis3 4 3" xfId="883"/>
    <cellStyle name="60% - Énfasis3 4 30" xfId="884"/>
    <cellStyle name="60% - Énfasis3 4 31" xfId="885"/>
    <cellStyle name="60% - Énfasis3 4 32" xfId="886"/>
    <cellStyle name="60% - Énfasis3 4 33" xfId="887"/>
    <cellStyle name="60% - Énfasis3 4 34" xfId="888"/>
    <cellStyle name="60% - Énfasis3 4 35" xfId="889"/>
    <cellStyle name="60% - Énfasis3 4 36" xfId="890"/>
    <cellStyle name="60% - Énfasis3 4 37" xfId="891"/>
    <cellStyle name="60% - Énfasis3 4 38" xfId="892"/>
    <cellStyle name="60% - Énfasis3 4 39" xfId="893"/>
    <cellStyle name="60% - Énfasis3 4 4" xfId="894"/>
    <cellStyle name="60% - Énfasis3 4 40" xfId="895"/>
    <cellStyle name="60% - Énfasis3 4 41" xfId="896"/>
    <cellStyle name="60% - Énfasis3 4 42" xfId="897"/>
    <cellStyle name="60% - Énfasis3 4 43" xfId="898"/>
    <cellStyle name="60% - Énfasis3 4 44" xfId="899"/>
    <cellStyle name="60% - Énfasis3 4 45" xfId="900"/>
    <cellStyle name="60% - Énfasis3 4 46" xfId="901"/>
    <cellStyle name="60% - Énfasis3 4 47" xfId="902"/>
    <cellStyle name="60% - Énfasis3 4 48" xfId="903"/>
    <cellStyle name="60% - Énfasis3 4 49" xfId="904"/>
    <cellStyle name="60% - Énfasis3 4 5" xfId="905"/>
    <cellStyle name="60% - Énfasis3 4 50" xfId="906"/>
    <cellStyle name="60% - Énfasis3 4 51" xfId="907"/>
    <cellStyle name="60% - Énfasis3 4 52" xfId="908"/>
    <cellStyle name="60% - Énfasis3 4 53" xfId="909"/>
    <cellStyle name="60% - Énfasis3 4 54" xfId="910"/>
    <cellStyle name="60% - Énfasis3 4 55" xfId="911"/>
    <cellStyle name="60% - Énfasis3 4 56" xfId="912"/>
    <cellStyle name="60% - Énfasis3 4 57" xfId="913"/>
    <cellStyle name="60% - Énfasis3 4 58" xfId="914"/>
    <cellStyle name="60% - Énfasis3 4 59" xfId="915"/>
    <cellStyle name="60% - Énfasis3 4 6" xfId="916"/>
    <cellStyle name="60% - Énfasis3 4 7" xfId="917"/>
    <cellStyle name="60% - Énfasis3 4 8" xfId="918"/>
    <cellStyle name="60% - Énfasis3 4 9" xfId="919"/>
    <cellStyle name="60% - Énfasis4 2" xfId="920"/>
    <cellStyle name="60% - Énfasis4 3" xfId="921"/>
    <cellStyle name="60% - Énfasis4 4" xfId="922"/>
    <cellStyle name="60% - Énfasis4 4 10" xfId="923"/>
    <cellStyle name="60% - Énfasis4 4 11" xfId="924"/>
    <cellStyle name="60% - Énfasis4 4 12" xfId="925"/>
    <cellStyle name="60% - Énfasis4 4 13" xfId="926"/>
    <cellStyle name="60% - Énfasis4 4 14" xfId="927"/>
    <cellStyle name="60% - Énfasis4 4 15" xfId="928"/>
    <cellStyle name="60% - Énfasis4 4 16" xfId="929"/>
    <cellStyle name="60% - Énfasis4 4 17" xfId="930"/>
    <cellStyle name="60% - Énfasis4 4 18" xfId="931"/>
    <cellStyle name="60% - Énfasis4 4 19" xfId="932"/>
    <cellStyle name="60% - Énfasis4 4 2" xfId="933"/>
    <cellStyle name="60% - Énfasis4 4 20" xfId="934"/>
    <cellStyle name="60% - Énfasis4 4 21" xfId="935"/>
    <cellStyle name="60% - Énfasis4 4 22" xfId="936"/>
    <cellStyle name="60% - Énfasis4 4 23" xfId="937"/>
    <cellStyle name="60% - Énfasis4 4 24" xfId="938"/>
    <cellStyle name="60% - Énfasis4 4 25" xfId="939"/>
    <cellStyle name="60% - Énfasis4 4 26" xfId="940"/>
    <cellStyle name="60% - Énfasis4 4 27" xfId="941"/>
    <cellStyle name="60% - Énfasis4 4 28" xfId="942"/>
    <cellStyle name="60% - Énfasis4 4 29" xfId="943"/>
    <cellStyle name="60% - Énfasis4 4 3" xfId="944"/>
    <cellStyle name="60% - Énfasis4 4 30" xfId="945"/>
    <cellStyle name="60% - Énfasis4 4 31" xfId="946"/>
    <cellStyle name="60% - Énfasis4 4 32" xfId="947"/>
    <cellStyle name="60% - Énfasis4 4 33" xfId="948"/>
    <cellStyle name="60% - Énfasis4 4 34" xfId="949"/>
    <cellStyle name="60% - Énfasis4 4 35" xfId="950"/>
    <cellStyle name="60% - Énfasis4 4 36" xfId="951"/>
    <cellStyle name="60% - Énfasis4 4 37" xfId="952"/>
    <cellStyle name="60% - Énfasis4 4 38" xfId="953"/>
    <cellStyle name="60% - Énfasis4 4 39" xfId="954"/>
    <cellStyle name="60% - Énfasis4 4 4" xfId="955"/>
    <cellStyle name="60% - Énfasis4 4 40" xfId="956"/>
    <cellStyle name="60% - Énfasis4 4 41" xfId="957"/>
    <cellStyle name="60% - Énfasis4 4 42" xfId="958"/>
    <cellStyle name="60% - Énfasis4 4 43" xfId="959"/>
    <cellStyle name="60% - Énfasis4 4 44" xfId="960"/>
    <cellStyle name="60% - Énfasis4 4 45" xfId="961"/>
    <cellStyle name="60% - Énfasis4 4 46" xfId="962"/>
    <cellStyle name="60% - Énfasis4 4 47" xfId="963"/>
    <cellStyle name="60% - Énfasis4 4 48" xfId="964"/>
    <cellStyle name="60% - Énfasis4 4 49" xfId="965"/>
    <cellStyle name="60% - Énfasis4 4 5" xfId="966"/>
    <cellStyle name="60% - Énfasis4 4 50" xfId="967"/>
    <cellStyle name="60% - Énfasis4 4 51" xfId="968"/>
    <cellStyle name="60% - Énfasis4 4 52" xfId="969"/>
    <cellStyle name="60% - Énfasis4 4 53" xfId="970"/>
    <cellStyle name="60% - Énfasis4 4 54" xfId="971"/>
    <cellStyle name="60% - Énfasis4 4 55" xfId="972"/>
    <cellStyle name="60% - Énfasis4 4 56" xfId="973"/>
    <cellStyle name="60% - Énfasis4 4 57" xfId="974"/>
    <cellStyle name="60% - Énfasis4 4 58" xfId="975"/>
    <cellStyle name="60% - Énfasis4 4 59" xfId="976"/>
    <cellStyle name="60% - Énfasis4 4 6" xfId="977"/>
    <cellStyle name="60% - Énfasis4 4 7" xfId="978"/>
    <cellStyle name="60% - Énfasis4 4 8" xfId="979"/>
    <cellStyle name="60% - Énfasis4 4 9" xfId="980"/>
    <cellStyle name="60% - Énfasis5 2" xfId="981"/>
    <cellStyle name="60% - Énfasis5 3" xfId="982"/>
    <cellStyle name="60% - Énfasis5 4" xfId="983"/>
    <cellStyle name="60% - Énfasis5 4 10" xfId="984"/>
    <cellStyle name="60% - Énfasis5 4 11" xfId="985"/>
    <cellStyle name="60% - Énfasis5 4 12" xfId="986"/>
    <cellStyle name="60% - Énfasis5 4 13" xfId="987"/>
    <cellStyle name="60% - Énfasis5 4 14" xfId="988"/>
    <cellStyle name="60% - Énfasis5 4 15" xfId="989"/>
    <cellStyle name="60% - Énfasis5 4 16" xfId="990"/>
    <cellStyle name="60% - Énfasis5 4 17" xfId="991"/>
    <cellStyle name="60% - Énfasis5 4 18" xfId="992"/>
    <cellStyle name="60% - Énfasis5 4 19" xfId="993"/>
    <cellStyle name="60% - Énfasis5 4 2" xfId="994"/>
    <cellStyle name="60% - Énfasis5 4 20" xfId="995"/>
    <cellStyle name="60% - Énfasis5 4 21" xfId="996"/>
    <cellStyle name="60% - Énfasis5 4 22" xfId="997"/>
    <cellStyle name="60% - Énfasis5 4 23" xfId="998"/>
    <cellStyle name="60% - Énfasis5 4 24" xfId="999"/>
    <cellStyle name="60% - Énfasis5 4 25" xfId="1000"/>
    <cellStyle name="60% - Énfasis5 4 26" xfId="1001"/>
    <cellStyle name="60% - Énfasis5 4 27" xfId="1002"/>
    <cellStyle name="60% - Énfasis5 4 28" xfId="1003"/>
    <cellStyle name="60% - Énfasis5 4 29" xfId="1004"/>
    <cellStyle name="60% - Énfasis5 4 3" xfId="1005"/>
    <cellStyle name="60% - Énfasis5 4 30" xfId="1006"/>
    <cellStyle name="60% - Énfasis5 4 31" xfId="1007"/>
    <cellStyle name="60% - Énfasis5 4 32" xfId="1008"/>
    <cellStyle name="60% - Énfasis5 4 33" xfId="1009"/>
    <cellStyle name="60% - Énfasis5 4 34" xfId="1010"/>
    <cellStyle name="60% - Énfasis5 4 35" xfId="1011"/>
    <cellStyle name="60% - Énfasis5 4 36" xfId="1012"/>
    <cellStyle name="60% - Énfasis5 4 37" xfId="1013"/>
    <cellStyle name="60% - Énfasis5 4 38" xfId="1014"/>
    <cellStyle name="60% - Énfasis5 4 39" xfId="1015"/>
    <cellStyle name="60% - Énfasis5 4 4" xfId="1016"/>
    <cellStyle name="60% - Énfasis5 4 40" xfId="1017"/>
    <cellStyle name="60% - Énfasis5 4 41" xfId="1018"/>
    <cellStyle name="60% - Énfasis5 4 42" xfId="1019"/>
    <cellStyle name="60% - Énfasis5 4 43" xfId="1020"/>
    <cellStyle name="60% - Énfasis5 4 44" xfId="1021"/>
    <cellStyle name="60% - Énfasis5 4 45" xfId="1022"/>
    <cellStyle name="60% - Énfasis5 4 46" xfId="1023"/>
    <cellStyle name="60% - Énfasis5 4 47" xfId="1024"/>
    <cellStyle name="60% - Énfasis5 4 48" xfId="1025"/>
    <cellStyle name="60% - Énfasis5 4 49" xfId="1026"/>
    <cellStyle name="60% - Énfasis5 4 5" xfId="1027"/>
    <cellStyle name="60% - Énfasis5 4 50" xfId="1028"/>
    <cellStyle name="60% - Énfasis5 4 51" xfId="1029"/>
    <cellStyle name="60% - Énfasis5 4 52" xfId="1030"/>
    <cellStyle name="60% - Énfasis5 4 53" xfId="1031"/>
    <cellStyle name="60% - Énfasis5 4 54" xfId="1032"/>
    <cellStyle name="60% - Énfasis5 4 55" xfId="1033"/>
    <cellStyle name="60% - Énfasis5 4 56" xfId="1034"/>
    <cellStyle name="60% - Énfasis5 4 57" xfId="1035"/>
    <cellStyle name="60% - Énfasis5 4 58" xfId="1036"/>
    <cellStyle name="60% - Énfasis5 4 59" xfId="1037"/>
    <cellStyle name="60% - Énfasis5 4 6" xfId="1038"/>
    <cellStyle name="60% - Énfasis5 4 7" xfId="1039"/>
    <cellStyle name="60% - Énfasis5 4 8" xfId="1040"/>
    <cellStyle name="60% - Énfasis5 4 9" xfId="1041"/>
    <cellStyle name="60% - Énfasis6 2" xfId="1042"/>
    <cellStyle name="60% - Énfasis6 3" xfId="1043"/>
    <cellStyle name="60% - Énfasis6 4" xfId="1044"/>
    <cellStyle name="60% - Énfasis6 4 10" xfId="1045"/>
    <cellStyle name="60% - Énfasis6 4 11" xfId="1046"/>
    <cellStyle name="60% - Énfasis6 4 12" xfId="1047"/>
    <cellStyle name="60% - Énfasis6 4 13" xfId="1048"/>
    <cellStyle name="60% - Énfasis6 4 14" xfId="1049"/>
    <cellStyle name="60% - Énfasis6 4 15" xfId="1050"/>
    <cellStyle name="60% - Énfasis6 4 16" xfId="1051"/>
    <cellStyle name="60% - Énfasis6 4 17" xfId="1052"/>
    <cellStyle name="60% - Énfasis6 4 18" xfId="1053"/>
    <cellStyle name="60% - Énfasis6 4 19" xfId="1054"/>
    <cellStyle name="60% - Énfasis6 4 2" xfId="1055"/>
    <cellStyle name="60% - Énfasis6 4 20" xfId="1056"/>
    <cellStyle name="60% - Énfasis6 4 21" xfId="1057"/>
    <cellStyle name="60% - Énfasis6 4 22" xfId="1058"/>
    <cellStyle name="60% - Énfasis6 4 23" xfId="1059"/>
    <cellStyle name="60% - Énfasis6 4 24" xfId="1060"/>
    <cellStyle name="60% - Énfasis6 4 25" xfId="1061"/>
    <cellStyle name="60% - Énfasis6 4 26" xfId="1062"/>
    <cellStyle name="60% - Énfasis6 4 27" xfId="1063"/>
    <cellStyle name="60% - Énfasis6 4 28" xfId="1064"/>
    <cellStyle name="60% - Énfasis6 4 29" xfId="1065"/>
    <cellStyle name="60% - Énfasis6 4 3" xfId="1066"/>
    <cellStyle name="60% - Énfasis6 4 30" xfId="1067"/>
    <cellStyle name="60% - Énfasis6 4 31" xfId="1068"/>
    <cellStyle name="60% - Énfasis6 4 32" xfId="1069"/>
    <cellStyle name="60% - Énfasis6 4 33" xfId="1070"/>
    <cellStyle name="60% - Énfasis6 4 34" xfId="1071"/>
    <cellStyle name="60% - Énfasis6 4 35" xfId="1072"/>
    <cellStyle name="60% - Énfasis6 4 36" xfId="1073"/>
    <cellStyle name="60% - Énfasis6 4 37" xfId="1074"/>
    <cellStyle name="60% - Énfasis6 4 38" xfId="1075"/>
    <cellStyle name="60% - Énfasis6 4 39" xfId="1076"/>
    <cellStyle name="60% - Énfasis6 4 4" xfId="1077"/>
    <cellStyle name="60% - Énfasis6 4 40" xfId="1078"/>
    <cellStyle name="60% - Énfasis6 4 41" xfId="1079"/>
    <cellStyle name="60% - Énfasis6 4 42" xfId="1080"/>
    <cellStyle name="60% - Énfasis6 4 43" xfId="1081"/>
    <cellStyle name="60% - Énfasis6 4 44" xfId="1082"/>
    <cellStyle name="60% - Énfasis6 4 45" xfId="1083"/>
    <cellStyle name="60% - Énfasis6 4 46" xfId="1084"/>
    <cellStyle name="60% - Énfasis6 4 47" xfId="1085"/>
    <cellStyle name="60% - Énfasis6 4 48" xfId="1086"/>
    <cellStyle name="60% - Énfasis6 4 49" xfId="1087"/>
    <cellStyle name="60% - Énfasis6 4 5" xfId="1088"/>
    <cellStyle name="60% - Énfasis6 4 50" xfId="1089"/>
    <cellStyle name="60% - Énfasis6 4 51" xfId="1090"/>
    <cellStyle name="60% - Énfasis6 4 52" xfId="1091"/>
    <cellStyle name="60% - Énfasis6 4 53" xfId="1092"/>
    <cellStyle name="60% - Énfasis6 4 54" xfId="1093"/>
    <cellStyle name="60% - Énfasis6 4 55" xfId="1094"/>
    <cellStyle name="60% - Énfasis6 4 56" xfId="1095"/>
    <cellStyle name="60% - Énfasis6 4 57" xfId="1096"/>
    <cellStyle name="60% - Énfasis6 4 58" xfId="1097"/>
    <cellStyle name="60% - Énfasis6 4 59" xfId="1098"/>
    <cellStyle name="60% - Énfasis6 4 6" xfId="1099"/>
    <cellStyle name="60% - Énfasis6 4 7" xfId="1100"/>
    <cellStyle name="60% - Énfasis6 4 8" xfId="1101"/>
    <cellStyle name="60% - Énfasis6 4 9" xfId="1102"/>
    <cellStyle name="Buena 2" xfId="1103"/>
    <cellStyle name="Buena 3" xfId="1104"/>
    <cellStyle name="Buena 4" xfId="1105"/>
    <cellStyle name="Buena 4 10" xfId="1106"/>
    <cellStyle name="Buena 4 11" xfId="1107"/>
    <cellStyle name="Buena 4 12" xfId="1108"/>
    <cellStyle name="Buena 4 13" xfId="1109"/>
    <cellStyle name="Buena 4 14" xfId="1110"/>
    <cellStyle name="Buena 4 15" xfId="1111"/>
    <cellStyle name="Buena 4 16" xfId="1112"/>
    <cellStyle name="Buena 4 17" xfId="1113"/>
    <cellStyle name="Buena 4 18" xfId="1114"/>
    <cellStyle name="Buena 4 19" xfId="1115"/>
    <cellStyle name="Buena 4 2" xfId="1116"/>
    <cellStyle name="Buena 4 20" xfId="1117"/>
    <cellStyle name="Buena 4 21" xfId="1118"/>
    <cellStyle name="Buena 4 22" xfId="1119"/>
    <cellStyle name="Buena 4 23" xfId="1120"/>
    <cellStyle name="Buena 4 24" xfId="1121"/>
    <cellStyle name="Buena 4 25" xfId="1122"/>
    <cellStyle name="Buena 4 26" xfId="1123"/>
    <cellStyle name="Buena 4 27" xfId="1124"/>
    <cellStyle name="Buena 4 28" xfId="1125"/>
    <cellStyle name="Buena 4 29" xfId="1126"/>
    <cellStyle name="Buena 4 3" xfId="1127"/>
    <cellStyle name="Buena 4 30" xfId="1128"/>
    <cellStyle name="Buena 4 31" xfId="1129"/>
    <cellStyle name="Buena 4 32" xfId="1130"/>
    <cellStyle name="Buena 4 33" xfId="1131"/>
    <cellStyle name="Buena 4 34" xfId="1132"/>
    <cellStyle name="Buena 4 35" xfId="1133"/>
    <cellStyle name="Buena 4 36" xfId="1134"/>
    <cellStyle name="Buena 4 37" xfId="1135"/>
    <cellStyle name="Buena 4 38" xfId="1136"/>
    <cellStyle name="Buena 4 39" xfId="1137"/>
    <cellStyle name="Buena 4 4" xfId="1138"/>
    <cellStyle name="Buena 4 40" xfId="1139"/>
    <cellStyle name="Buena 4 41" xfId="1140"/>
    <cellStyle name="Buena 4 42" xfId="1141"/>
    <cellStyle name="Buena 4 43" xfId="1142"/>
    <cellStyle name="Buena 4 44" xfId="1143"/>
    <cellStyle name="Buena 4 45" xfId="1144"/>
    <cellStyle name="Buena 4 46" xfId="1145"/>
    <cellStyle name="Buena 4 47" xfId="1146"/>
    <cellStyle name="Buena 4 48" xfId="1147"/>
    <cellStyle name="Buena 4 49" xfId="1148"/>
    <cellStyle name="Buena 4 5" xfId="1149"/>
    <cellStyle name="Buena 4 50" xfId="1150"/>
    <cellStyle name="Buena 4 51" xfId="1151"/>
    <cellStyle name="Buena 4 52" xfId="1152"/>
    <cellStyle name="Buena 4 53" xfId="1153"/>
    <cellStyle name="Buena 4 54" xfId="1154"/>
    <cellStyle name="Buena 4 55" xfId="1155"/>
    <cellStyle name="Buena 4 56" xfId="1156"/>
    <cellStyle name="Buena 4 57" xfId="1157"/>
    <cellStyle name="Buena 4 58" xfId="1158"/>
    <cellStyle name="Buena 4 59" xfId="1159"/>
    <cellStyle name="Buena 4 6" xfId="1160"/>
    <cellStyle name="Buena 4 7" xfId="1161"/>
    <cellStyle name="Buena 4 8" xfId="1162"/>
    <cellStyle name="Buena 4 9" xfId="1163"/>
    <cellStyle name="Cálculo 2" xfId="1164"/>
    <cellStyle name="Cálculo 3" xfId="1165"/>
    <cellStyle name="Cálculo 4" xfId="1166"/>
    <cellStyle name="Cálculo 4 10" xfId="1167"/>
    <cellStyle name="Cálculo 4 11" xfId="1168"/>
    <cellStyle name="Cálculo 4 12" xfId="1169"/>
    <cellStyle name="Cálculo 4 13" xfId="1170"/>
    <cellStyle name="Cálculo 4 14" xfId="1171"/>
    <cellStyle name="Cálculo 4 15" xfId="1172"/>
    <cellStyle name="Cálculo 4 16" xfId="1173"/>
    <cellStyle name="Cálculo 4 17" xfId="1174"/>
    <cellStyle name="Cálculo 4 18" xfId="1175"/>
    <cellStyle name="Cálculo 4 19" xfId="1176"/>
    <cellStyle name="Cálculo 4 2" xfId="1177"/>
    <cellStyle name="Cálculo 4 20" xfId="1178"/>
    <cellStyle name="Cálculo 4 21" xfId="1179"/>
    <cellStyle name="Cálculo 4 22" xfId="1180"/>
    <cellStyle name="Cálculo 4 23" xfId="1181"/>
    <cellStyle name="Cálculo 4 24" xfId="1182"/>
    <cellStyle name="Cálculo 4 25" xfId="1183"/>
    <cellStyle name="Cálculo 4 26" xfId="1184"/>
    <cellStyle name="Cálculo 4 27" xfId="1185"/>
    <cellStyle name="Cálculo 4 28" xfId="1186"/>
    <cellStyle name="Cálculo 4 29" xfId="1187"/>
    <cellStyle name="Cálculo 4 3" xfId="1188"/>
    <cellStyle name="Cálculo 4 30" xfId="1189"/>
    <cellStyle name="Cálculo 4 31" xfId="1190"/>
    <cellStyle name="Cálculo 4 32" xfId="1191"/>
    <cellStyle name="Cálculo 4 33" xfId="1192"/>
    <cellStyle name="Cálculo 4 34" xfId="1193"/>
    <cellStyle name="Cálculo 4 35" xfId="1194"/>
    <cellStyle name="Cálculo 4 36" xfId="1195"/>
    <cellStyle name="Cálculo 4 37" xfId="1196"/>
    <cellStyle name="Cálculo 4 38" xfId="1197"/>
    <cellStyle name="Cálculo 4 39" xfId="1198"/>
    <cellStyle name="Cálculo 4 4" xfId="1199"/>
    <cellStyle name="Cálculo 4 40" xfId="1200"/>
    <cellStyle name="Cálculo 4 41" xfId="1201"/>
    <cellStyle name="Cálculo 4 42" xfId="1202"/>
    <cellStyle name="Cálculo 4 43" xfId="1203"/>
    <cellStyle name="Cálculo 4 44" xfId="1204"/>
    <cellStyle name="Cálculo 4 45" xfId="1205"/>
    <cellStyle name="Cálculo 4 46" xfId="1206"/>
    <cellStyle name="Cálculo 4 47" xfId="1207"/>
    <cellStyle name="Cálculo 4 48" xfId="1208"/>
    <cellStyle name="Cálculo 4 49" xfId="1209"/>
    <cellStyle name="Cálculo 4 5" xfId="1210"/>
    <cellStyle name="Cálculo 4 50" xfId="1211"/>
    <cellStyle name="Cálculo 4 51" xfId="1212"/>
    <cellStyle name="Cálculo 4 52" xfId="1213"/>
    <cellStyle name="Cálculo 4 53" xfId="1214"/>
    <cellStyle name="Cálculo 4 54" xfId="1215"/>
    <cellStyle name="Cálculo 4 55" xfId="1216"/>
    <cellStyle name="Cálculo 4 56" xfId="1217"/>
    <cellStyle name="Cálculo 4 57" xfId="1218"/>
    <cellStyle name="Cálculo 4 58" xfId="1219"/>
    <cellStyle name="Cálculo 4 59" xfId="1220"/>
    <cellStyle name="Cálculo 4 6" xfId="1221"/>
    <cellStyle name="Cálculo 4 7" xfId="1222"/>
    <cellStyle name="Cálculo 4 8" xfId="1223"/>
    <cellStyle name="Cálculo 4 9" xfId="1224"/>
    <cellStyle name="Celda de comprobación 2" xfId="1225"/>
    <cellStyle name="Celda de comprobación 3" xfId="1226"/>
    <cellStyle name="Celda de comprobación 4" xfId="1227"/>
    <cellStyle name="Celda de comprobación 4 10" xfId="1228"/>
    <cellStyle name="Celda de comprobación 4 11" xfId="1229"/>
    <cellStyle name="Celda de comprobación 4 12" xfId="1230"/>
    <cellStyle name="Celda de comprobación 4 13" xfId="1231"/>
    <cellStyle name="Celda de comprobación 4 14" xfId="1232"/>
    <cellStyle name="Celda de comprobación 4 15" xfId="1233"/>
    <cellStyle name="Celda de comprobación 4 16" xfId="1234"/>
    <cellStyle name="Celda de comprobación 4 17" xfId="1235"/>
    <cellStyle name="Celda de comprobación 4 18" xfId="1236"/>
    <cellStyle name="Celda de comprobación 4 19" xfId="1237"/>
    <cellStyle name="Celda de comprobación 4 2" xfId="1238"/>
    <cellStyle name="Celda de comprobación 4 20" xfId="1239"/>
    <cellStyle name="Celda de comprobación 4 21" xfId="1240"/>
    <cellStyle name="Celda de comprobación 4 22" xfId="1241"/>
    <cellStyle name="Celda de comprobación 4 23" xfId="1242"/>
    <cellStyle name="Celda de comprobación 4 24" xfId="1243"/>
    <cellStyle name="Celda de comprobación 4 25" xfId="1244"/>
    <cellStyle name="Celda de comprobación 4 26" xfId="1245"/>
    <cellStyle name="Celda de comprobación 4 27" xfId="1246"/>
    <cellStyle name="Celda de comprobación 4 28" xfId="1247"/>
    <cellStyle name="Celda de comprobación 4 29" xfId="1248"/>
    <cellStyle name="Celda de comprobación 4 3" xfId="1249"/>
    <cellStyle name="Celda de comprobación 4 30" xfId="1250"/>
    <cellStyle name="Celda de comprobación 4 31" xfId="1251"/>
    <cellStyle name="Celda de comprobación 4 32" xfId="1252"/>
    <cellStyle name="Celda de comprobación 4 33" xfId="1253"/>
    <cellStyle name="Celda de comprobación 4 34" xfId="1254"/>
    <cellStyle name="Celda de comprobación 4 35" xfId="1255"/>
    <cellStyle name="Celda de comprobación 4 36" xfId="1256"/>
    <cellStyle name="Celda de comprobación 4 37" xfId="1257"/>
    <cellStyle name="Celda de comprobación 4 38" xfId="1258"/>
    <cellStyle name="Celda de comprobación 4 39" xfId="1259"/>
    <cellStyle name="Celda de comprobación 4 4" xfId="1260"/>
    <cellStyle name="Celda de comprobación 4 40" xfId="1261"/>
    <cellStyle name="Celda de comprobación 4 41" xfId="1262"/>
    <cellStyle name="Celda de comprobación 4 42" xfId="1263"/>
    <cellStyle name="Celda de comprobación 4 43" xfId="1264"/>
    <cellStyle name="Celda de comprobación 4 44" xfId="1265"/>
    <cellStyle name="Celda de comprobación 4 45" xfId="1266"/>
    <cellStyle name="Celda de comprobación 4 46" xfId="1267"/>
    <cellStyle name="Celda de comprobación 4 47" xfId="1268"/>
    <cellStyle name="Celda de comprobación 4 48" xfId="1269"/>
    <cellStyle name="Celda de comprobación 4 49" xfId="1270"/>
    <cellStyle name="Celda de comprobación 4 5" xfId="1271"/>
    <cellStyle name="Celda de comprobación 4 50" xfId="1272"/>
    <cellStyle name="Celda de comprobación 4 51" xfId="1273"/>
    <cellStyle name="Celda de comprobación 4 52" xfId="1274"/>
    <cellStyle name="Celda de comprobación 4 53" xfId="1275"/>
    <cellStyle name="Celda de comprobación 4 54" xfId="1276"/>
    <cellStyle name="Celda de comprobación 4 55" xfId="1277"/>
    <cellStyle name="Celda de comprobación 4 56" xfId="1278"/>
    <cellStyle name="Celda de comprobación 4 57" xfId="1279"/>
    <cellStyle name="Celda de comprobación 4 58" xfId="1280"/>
    <cellStyle name="Celda de comprobación 4 59" xfId="1281"/>
    <cellStyle name="Celda de comprobación 4 6" xfId="1282"/>
    <cellStyle name="Celda de comprobación 4 7" xfId="1283"/>
    <cellStyle name="Celda de comprobación 4 8" xfId="1284"/>
    <cellStyle name="Celda de comprobación 4 9" xfId="1285"/>
    <cellStyle name="Celda vinculada 2" xfId="1286"/>
    <cellStyle name="Celda vinculada 3" xfId="1287"/>
    <cellStyle name="Celda vinculada 4" xfId="1288"/>
    <cellStyle name="Celda vinculada 4 10" xfId="1289"/>
    <cellStyle name="Celda vinculada 4 11" xfId="1290"/>
    <cellStyle name="Celda vinculada 4 12" xfId="1291"/>
    <cellStyle name="Celda vinculada 4 13" xfId="1292"/>
    <cellStyle name="Celda vinculada 4 14" xfId="1293"/>
    <cellStyle name="Celda vinculada 4 15" xfId="1294"/>
    <cellStyle name="Celda vinculada 4 16" xfId="1295"/>
    <cellStyle name="Celda vinculada 4 17" xfId="1296"/>
    <cellStyle name="Celda vinculada 4 18" xfId="1297"/>
    <cellStyle name="Celda vinculada 4 19" xfId="1298"/>
    <cellStyle name="Celda vinculada 4 2" xfId="1299"/>
    <cellStyle name="Celda vinculada 4 20" xfId="1300"/>
    <cellStyle name="Celda vinculada 4 21" xfId="1301"/>
    <cellStyle name="Celda vinculada 4 22" xfId="1302"/>
    <cellStyle name="Celda vinculada 4 23" xfId="1303"/>
    <cellStyle name="Celda vinculada 4 24" xfId="1304"/>
    <cellStyle name="Celda vinculada 4 25" xfId="1305"/>
    <cellStyle name="Celda vinculada 4 26" xfId="1306"/>
    <cellStyle name="Celda vinculada 4 27" xfId="1307"/>
    <cellStyle name="Celda vinculada 4 28" xfId="1308"/>
    <cellStyle name="Celda vinculada 4 29" xfId="1309"/>
    <cellStyle name="Celda vinculada 4 3" xfId="1310"/>
    <cellStyle name="Celda vinculada 4 30" xfId="1311"/>
    <cellStyle name="Celda vinculada 4 31" xfId="1312"/>
    <cellStyle name="Celda vinculada 4 32" xfId="1313"/>
    <cellStyle name="Celda vinculada 4 33" xfId="1314"/>
    <cellStyle name="Celda vinculada 4 34" xfId="1315"/>
    <cellStyle name="Celda vinculada 4 35" xfId="1316"/>
    <cellStyle name="Celda vinculada 4 36" xfId="1317"/>
    <cellStyle name="Celda vinculada 4 37" xfId="1318"/>
    <cellStyle name="Celda vinculada 4 38" xfId="1319"/>
    <cellStyle name="Celda vinculada 4 39" xfId="1320"/>
    <cellStyle name="Celda vinculada 4 4" xfId="1321"/>
    <cellStyle name="Celda vinculada 4 40" xfId="1322"/>
    <cellStyle name="Celda vinculada 4 41" xfId="1323"/>
    <cellStyle name="Celda vinculada 4 42" xfId="1324"/>
    <cellStyle name="Celda vinculada 4 43" xfId="1325"/>
    <cellStyle name="Celda vinculada 4 44" xfId="1326"/>
    <cellStyle name="Celda vinculada 4 45" xfId="1327"/>
    <cellStyle name="Celda vinculada 4 46" xfId="1328"/>
    <cellStyle name="Celda vinculada 4 47" xfId="1329"/>
    <cellStyle name="Celda vinculada 4 48" xfId="1330"/>
    <cellStyle name="Celda vinculada 4 49" xfId="1331"/>
    <cellStyle name="Celda vinculada 4 5" xfId="1332"/>
    <cellStyle name="Celda vinculada 4 50" xfId="1333"/>
    <cellStyle name="Celda vinculada 4 51" xfId="1334"/>
    <cellStyle name="Celda vinculada 4 52" xfId="1335"/>
    <cellStyle name="Celda vinculada 4 53" xfId="1336"/>
    <cellStyle name="Celda vinculada 4 54" xfId="1337"/>
    <cellStyle name="Celda vinculada 4 55" xfId="1338"/>
    <cellStyle name="Celda vinculada 4 56" xfId="1339"/>
    <cellStyle name="Celda vinculada 4 57" xfId="1340"/>
    <cellStyle name="Celda vinculada 4 58" xfId="1341"/>
    <cellStyle name="Celda vinculada 4 59" xfId="1342"/>
    <cellStyle name="Celda vinculada 4 6" xfId="1343"/>
    <cellStyle name="Celda vinculada 4 7" xfId="1344"/>
    <cellStyle name="Celda vinculada 4 8" xfId="1345"/>
    <cellStyle name="Celda vinculada 4 9" xfId="1346"/>
    <cellStyle name="Encabezado 4 2" xfId="1347"/>
    <cellStyle name="Encabezado 4 3" xfId="1348"/>
    <cellStyle name="Encabezado 4 4" xfId="1349"/>
    <cellStyle name="Encabezado 4 4 10" xfId="1350"/>
    <cellStyle name="Encabezado 4 4 11" xfId="1351"/>
    <cellStyle name="Encabezado 4 4 12" xfId="1352"/>
    <cellStyle name="Encabezado 4 4 13" xfId="1353"/>
    <cellStyle name="Encabezado 4 4 14" xfId="1354"/>
    <cellStyle name="Encabezado 4 4 15" xfId="1355"/>
    <cellStyle name="Encabezado 4 4 16" xfId="1356"/>
    <cellStyle name="Encabezado 4 4 17" xfId="1357"/>
    <cellStyle name="Encabezado 4 4 18" xfId="1358"/>
    <cellStyle name="Encabezado 4 4 19" xfId="1359"/>
    <cellStyle name="Encabezado 4 4 2" xfId="1360"/>
    <cellStyle name="Encabezado 4 4 20" xfId="1361"/>
    <cellStyle name="Encabezado 4 4 21" xfId="1362"/>
    <cellStyle name="Encabezado 4 4 22" xfId="1363"/>
    <cellStyle name="Encabezado 4 4 23" xfId="1364"/>
    <cellStyle name="Encabezado 4 4 24" xfId="1365"/>
    <cellStyle name="Encabezado 4 4 25" xfId="1366"/>
    <cellStyle name="Encabezado 4 4 26" xfId="1367"/>
    <cellStyle name="Encabezado 4 4 27" xfId="1368"/>
    <cellStyle name="Encabezado 4 4 28" xfId="1369"/>
    <cellStyle name="Encabezado 4 4 29" xfId="1370"/>
    <cellStyle name="Encabezado 4 4 3" xfId="1371"/>
    <cellStyle name="Encabezado 4 4 30" xfId="1372"/>
    <cellStyle name="Encabezado 4 4 31" xfId="1373"/>
    <cellStyle name="Encabezado 4 4 32" xfId="1374"/>
    <cellStyle name="Encabezado 4 4 33" xfId="1375"/>
    <cellStyle name="Encabezado 4 4 34" xfId="1376"/>
    <cellStyle name="Encabezado 4 4 35" xfId="1377"/>
    <cellStyle name="Encabezado 4 4 36" xfId="1378"/>
    <cellStyle name="Encabezado 4 4 37" xfId="1379"/>
    <cellStyle name="Encabezado 4 4 38" xfId="1380"/>
    <cellStyle name="Encabezado 4 4 39" xfId="1381"/>
    <cellStyle name="Encabezado 4 4 4" xfId="1382"/>
    <cellStyle name="Encabezado 4 4 40" xfId="1383"/>
    <cellStyle name="Encabezado 4 4 41" xfId="1384"/>
    <cellStyle name="Encabezado 4 4 42" xfId="1385"/>
    <cellStyle name="Encabezado 4 4 43" xfId="1386"/>
    <cellStyle name="Encabezado 4 4 44" xfId="1387"/>
    <cellStyle name="Encabezado 4 4 45" xfId="1388"/>
    <cellStyle name="Encabezado 4 4 46" xfId="1389"/>
    <cellStyle name="Encabezado 4 4 47" xfId="1390"/>
    <cellStyle name="Encabezado 4 4 48" xfId="1391"/>
    <cellStyle name="Encabezado 4 4 49" xfId="1392"/>
    <cellStyle name="Encabezado 4 4 5" xfId="1393"/>
    <cellStyle name="Encabezado 4 4 50" xfId="1394"/>
    <cellStyle name="Encabezado 4 4 51" xfId="1395"/>
    <cellStyle name="Encabezado 4 4 52" xfId="1396"/>
    <cellStyle name="Encabezado 4 4 53" xfId="1397"/>
    <cellStyle name="Encabezado 4 4 54" xfId="1398"/>
    <cellStyle name="Encabezado 4 4 55" xfId="1399"/>
    <cellStyle name="Encabezado 4 4 56" xfId="1400"/>
    <cellStyle name="Encabezado 4 4 57" xfId="1401"/>
    <cellStyle name="Encabezado 4 4 58" xfId="1402"/>
    <cellStyle name="Encabezado 4 4 59" xfId="1403"/>
    <cellStyle name="Encabezado 4 4 6" xfId="1404"/>
    <cellStyle name="Encabezado 4 4 7" xfId="1405"/>
    <cellStyle name="Encabezado 4 4 8" xfId="1406"/>
    <cellStyle name="Encabezado 4 4 9" xfId="1407"/>
    <cellStyle name="Énfasis1 2" xfId="1408"/>
    <cellStyle name="Énfasis1 3" xfId="1409"/>
    <cellStyle name="Énfasis1 4" xfId="1410"/>
    <cellStyle name="Énfasis1 4 10" xfId="1411"/>
    <cellStyle name="Énfasis1 4 11" xfId="1412"/>
    <cellStyle name="Énfasis1 4 12" xfId="1413"/>
    <cellStyle name="Énfasis1 4 13" xfId="1414"/>
    <cellStyle name="Énfasis1 4 14" xfId="1415"/>
    <cellStyle name="Énfasis1 4 15" xfId="1416"/>
    <cellStyle name="Énfasis1 4 16" xfId="1417"/>
    <cellStyle name="Énfasis1 4 17" xfId="1418"/>
    <cellStyle name="Énfasis1 4 18" xfId="1419"/>
    <cellStyle name="Énfasis1 4 19" xfId="1420"/>
    <cellStyle name="Énfasis1 4 2" xfId="1421"/>
    <cellStyle name="Énfasis1 4 20" xfId="1422"/>
    <cellStyle name="Énfasis1 4 21" xfId="1423"/>
    <cellStyle name="Énfasis1 4 22" xfId="1424"/>
    <cellStyle name="Énfasis1 4 23" xfId="1425"/>
    <cellStyle name="Énfasis1 4 24" xfId="1426"/>
    <cellStyle name="Énfasis1 4 25" xfId="1427"/>
    <cellStyle name="Énfasis1 4 26" xfId="1428"/>
    <cellStyle name="Énfasis1 4 27" xfId="1429"/>
    <cellStyle name="Énfasis1 4 28" xfId="1430"/>
    <cellStyle name="Énfasis1 4 29" xfId="1431"/>
    <cellStyle name="Énfasis1 4 3" xfId="1432"/>
    <cellStyle name="Énfasis1 4 30" xfId="1433"/>
    <cellStyle name="Énfasis1 4 31" xfId="1434"/>
    <cellStyle name="Énfasis1 4 32" xfId="1435"/>
    <cellStyle name="Énfasis1 4 33" xfId="1436"/>
    <cellStyle name="Énfasis1 4 34" xfId="1437"/>
    <cellStyle name="Énfasis1 4 35" xfId="1438"/>
    <cellStyle name="Énfasis1 4 36" xfId="1439"/>
    <cellStyle name="Énfasis1 4 37" xfId="1440"/>
    <cellStyle name="Énfasis1 4 38" xfId="1441"/>
    <cellStyle name="Énfasis1 4 39" xfId="1442"/>
    <cellStyle name="Énfasis1 4 4" xfId="1443"/>
    <cellStyle name="Énfasis1 4 40" xfId="1444"/>
    <cellStyle name="Énfasis1 4 41" xfId="1445"/>
    <cellStyle name="Énfasis1 4 42" xfId="1446"/>
    <cellStyle name="Énfasis1 4 43" xfId="1447"/>
    <cellStyle name="Énfasis1 4 44" xfId="1448"/>
    <cellStyle name="Énfasis1 4 45" xfId="1449"/>
    <cellStyle name="Énfasis1 4 46" xfId="1450"/>
    <cellStyle name="Énfasis1 4 47" xfId="1451"/>
    <cellStyle name="Énfasis1 4 48" xfId="1452"/>
    <cellStyle name="Énfasis1 4 49" xfId="1453"/>
    <cellStyle name="Énfasis1 4 5" xfId="1454"/>
    <cellStyle name="Énfasis1 4 50" xfId="1455"/>
    <cellStyle name="Énfasis1 4 51" xfId="1456"/>
    <cellStyle name="Énfasis1 4 52" xfId="1457"/>
    <cellStyle name="Énfasis1 4 53" xfId="1458"/>
    <cellStyle name="Énfasis1 4 54" xfId="1459"/>
    <cellStyle name="Énfasis1 4 55" xfId="1460"/>
    <cellStyle name="Énfasis1 4 56" xfId="1461"/>
    <cellStyle name="Énfasis1 4 57" xfId="1462"/>
    <cellStyle name="Énfasis1 4 58" xfId="1463"/>
    <cellStyle name="Énfasis1 4 59" xfId="1464"/>
    <cellStyle name="Énfasis1 4 6" xfId="1465"/>
    <cellStyle name="Énfasis1 4 7" xfId="1466"/>
    <cellStyle name="Énfasis1 4 8" xfId="1467"/>
    <cellStyle name="Énfasis1 4 9" xfId="1468"/>
    <cellStyle name="Énfasis2 2" xfId="1469"/>
    <cellStyle name="Énfasis2 3" xfId="1470"/>
    <cellStyle name="Énfasis2 4" xfId="1471"/>
    <cellStyle name="Énfasis2 4 10" xfId="1472"/>
    <cellStyle name="Énfasis2 4 11" xfId="1473"/>
    <cellStyle name="Énfasis2 4 12" xfId="1474"/>
    <cellStyle name="Énfasis2 4 13" xfId="1475"/>
    <cellStyle name="Énfasis2 4 14" xfId="1476"/>
    <cellStyle name="Énfasis2 4 15" xfId="1477"/>
    <cellStyle name="Énfasis2 4 16" xfId="1478"/>
    <cellStyle name="Énfasis2 4 17" xfId="1479"/>
    <cellStyle name="Énfasis2 4 18" xfId="1480"/>
    <cellStyle name="Énfasis2 4 19" xfId="1481"/>
    <cellStyle name="Énfasis2 4 2" xfId="1482"/>
    <cellStyle name="Énfasis2 4 20" xfId="1483"/>
    <cellStyle name="Énfasis2 4 21" xfId="1484"/>
    <cellStyle name="Énfasis2 4 22" xfId="1485"/>
    <cellStyle name="Énfasis2 4 23" xfId="1486"/>
    <cellStyle name="Énfasis2 4 24" xfId="1487"/>
    <cellStyle name="Énfasis2 4 25" xfId="1488"/>
    <cellStyle name="Énfasis2 4 26" xfId="1489"/>
    <cellStyle name="Énfasis2 4 27" xfId="1490"/>
    <cellStyle name="Énfasis2 4 28" xfId="1491"/>
    <cellStyle name="Énfasis2 4 29" xfId="1492"/>
    <cellStyle name="Énfasis2 4 3" xfId="1493"/>
    <cellStyle name="Énfasis2 4 30" xfId="1494"/>
    <cellStyle name="Énfasis2 4 31" xfId="1495"/>
    <cellStyle name="Énfasis2 4 32" xfId="1496"/>
    <cellStyle name="Énfasis2 4 33" xfId="1497"/>
    <cellStyle name="Énfasis2 4 34" xfId="1498"/>
    <cellStyle name="Énfasis2 4 35" xfId="1499"/>
    <cellStyle name="Énfasis2 4 36" xfId="1500"/>
    <cellStyle name="Énfasis2 4 37" xfId="1501"/>
    <cellStyle name="Énfasis2 4 38" xfId="1502"/>
    <cellStyle name="Énfasis2 4 39" xfId="1503"/>
    <cellStyle name="Énfasis2 4 4" xfId="1504"/>
    <cellStyle name="Énfasis2 4 40" xfId="1505"/>
    <cellStyle name="Énfasis2 4 41" xfId="1506"/>
    <cellStyle name="Énfasis2 4 42" xfId="1507"/>
    <cellStyle name="Énfasis2 4 43" xfId="1508"/>
    <cellStyle name="Énfasis2 4 44" xfId="1509"/>
    <cellStyle name="Énfasis2 4 45" xfId="1510"/>
    <cellStyle name="Énfasis2 4 46" xfId="1511"/>
    <cellStyle name="Énfasis2 4 47" xfId="1512"/>
    <cellStyle name="Énfasis2 4 48" xfId="1513"/>
    <cellStyle name="Énfasis2 4 49" xfId="1514"/>
    <cellStyle name="Énfasis2 4 5" xfId="1515"/>
    <cellStyle name="Énfasis2 4 50" xfId="1516"/>
    <cellStyle name="Énfasis2 4 51" xfId="1517"/>
    <cellStyle name="Énfasis2 4 52" xfId="1518"/>
    <cellStyle name="Énfasis2 4 53" xfId="1519"/>
    <cellStyle name="Énfasis2 4 54" xfId="1520"/>
    <cellStyle name="Énfasis2 4 55" xfId="1521"/>
    <cellStyle name="Énfasis2 4 56" xfId="1522"/>
    <cellStyle name="Énfasis2 4 57" xfId="1523"/>
    <cellStyle name="Énfasis2 4 58" xfId="1524"/>
    <cellStyle name="Énfasis2 4 59" xfId="1525"/>
    <cellStyle name="Énfasis2 4 6" xfId="1526"/>
    <cellStyle name="Énfasis2 4 7" xfId="1527"/>
    <cellStyle name="Énfasis2 4 8" xfId="1528"/>
    <cellStyle name="Énfasis2 4 9" xfId="1529"/>
    <cellStyle name="Énfasis3 2" xfId="1530"/>
    <cellStyle name="Énfasis3 3" xfId="1531"/>
    <cellStyle name="Énfasis3 4" xfId="1532"/>
    <cellStyle name="Énfasis3 4 10" xfId="1533"/>
    <cellStyle name="Énfasis3 4 11" xfId="1534"/>
    <cellStyle name="Énfasis3 4 12" xfId="1535"/>
    <cellStyle name="Énfasis3 4 13" xfId="1536"/>
    <cellStyle name="Énfasis3 4 14" xfId="1537"/>
    <cellStyle name="Énfasis3 4 15" xfId="1538"/>
    <cellStyle name="Énfasis3 4 16" xfId="1539"/>
    <cellStyle name="Énfasis3 4 17" xfId="1540"/>
    <cellStyle name="Énfasis3 4 18" xfId="1541"/>
    <cellStyle name="Énfasis3 4 19" xfId="1542"/>
    <cellStyle name="Énfasis3 4 2" xfId="1543"/>
    <cellStyle name="Énfasis3 4 20" xfId="1544"/>
    <cellStyle name="Énfasis3 4 21" xfId="1545"/>
    <cellStyle name="Énfasis3 4 22" xfId="1546"/>
    <cellStyle name="Énfasis3 4 23" xfId="1547"/>
    <cellStyle name="Énfasis3 4 24" xfId="1548"/>
    <cellStyle name="Énfasis3 4 25" xfId="1549"/>
    <cellStyle name="Énfasis3 4 26" xfId="1550"/>
    <cellStyle name="Énfasis3 4 27" xfId="1551"/>
    <cellStyle name="Énfasis3 4 28" xfId="1552"/>
    <cellStyle name="Énfasis3 4 29" xfId="1553"/>
    <cellStyle name="Énfasis3 4 3" xfId="1554"/>
    <cellStyle name="Énfasis3 4 30" xfId="1555"/>
    <cellStyle name="Énfasis3 4 31" xfId="1556"/>
    <cellStyle name="Énfasis3 4 32" xfId="1557"/>
    <cellStyle name="Énfasis3 4 33" xfId="1558"/>
    <cellStyle name="Énfasis3 4 34" xfId="1559"/>
    <cellStyle name="Énfasis3 4 35" xfId="1560"/>
    <cellStyle name="Énfasis3 4 36" xfId="1561"/>
    <cellStyle name="Énfasis3 4 37" xfId="1562"/>
    <cellStyle name="Énfasis3 4 38" xfId="1563"/>
    <cellStyle name="Énfasis3 4 39" xfId="1564"/>
    <cellStyle name="Énfasis3 4 4" xfId="1565"/>
    <cellStyle name="Énfasis3 4 40" xfId="1566"/>
    <cellStyle name="Énfasis3 4 41" xfId="1567"/>
    <cellStyle name="Énfasis3 4 42" xfId="1568"/>
    <cellStyle name="Énfasis3 4 43" xfId="1569"/>
    <cellStyle name="Énfasis3 4 44" xfId="1570"/>
    <cellStyle name="Énfasis3 4 45" xfId="1571"/>
    <cellStyle name="Énfasis3 4 46" xfId="1572"/>
    <cellStyle name="Énfasis3 4 47" xfId="1573"/>
    <cellStyle name="Énfasis3 4 48" xfId="1574"/>
    <cellStyle name="Énfasis3 4 49" xfId="1575"/>
    <cellStyle name="Énfasis3 4 5" xfId="1576"/>
    <cellStyle name="Énfasis3 4 50" xfId="1577"/>
    <cellStyle name="Énfasis3 4 51" xfId="1578"/>
    <cellStyle name="Énfasis3 4 52" xfId="1579"/>
    <cellStyle name="Énfasis3 4 53" xfId="1580"/>
    <cellStyle name="Énfasis3 4 54" xfId="1581"/>
    <cellStyle name="Énfasis3 4 55" xfId="1582"/>
    <cellStyle name="Énfasis3 4 56" xfId="1583"/>
    <cellStyle name="Énfasis3 4 57" xfId="1584"/>
    <cellStyle name="Énfasis3 4 58" xfId="1585"/>
    <cellStyle name="Énfasis3 4 59" xfId="1586"/>
    <cellStyle name="Énfasis3 4 6" xfId="1587"/>
    <cellStyle name="Énfasis3 4 7" xfId="1588"/>
    <cellStyle name="Énfasis3 4 8" xfId="1589"/>
    <cellStyle name="Énfasis3 4 9" xfId="1590"/>
    <cellStyle name="Énfasis4 2" xfId="1591"/>
    <cellStyle name="Énfasis4 3" xfId="1592"/>
    <cellStyle name="Énfasis4 4" xfId="1593"/>
    <cellStyle name="Énfasis4 4 10" xfId="1594"/>
    <cellStyle name="Énfasis4 4 11" xfId="1595"/>
    <cellStyle name="Énfasis4 4 12" xfId="1596"/>
    <cellStyle name="Énfasis4 4 13" xfId="1597"/>
    <cellStyle name="Énfasis4 4 14" xfId="1598"/>
    <cellStyle name="Énfasis4 4 15" xfId="1599"/>
    <cellStyle name="Énfasis4 4 16" xfId="1600"/>
    <cellStyle name="Énfasis4 4 17" xfId="1601"/>
    <cellStyle name="Énfasis4 4 18" xfId="1602"/>
    <cellStyle name="Énfasis4 4 19" xfId="1603"/>
    <cellStyle name="Énfasis4 4 2" xfId="1604"/>
    <cellStyle name="Énfasis4 4 20" xfId="1605"/>
    <cellStyle name="Énfasis4 4 21" xfId="1606"/>
    <cellStyle name="Énfasis4 4 22" xfId="1607"/>
    <cellStyle name="Énfasis4 4 23" xfId="1608"/>
    <cellStyle name="Énfasis4 4 24" xfId="1609"/>
    <cellStyle name="Énfasis4 4 25" xfId="1610"/>
    <cellStyle name="Énfasis4 4 26" xfId="1611"/>
    <cellStyle name="Énfasis4 4 27" xfId="1612"/>
    <cellStyle name="Énfasis4 4 28" xfId="1613"/>
    <cellStyle name="Énfasis4 4 29" xfId="1614"/>
    <cellStyle name="Énfasis4 4 3" xfId="1615"/>
    <cellStyle name="Énfasis4 4 30" xfId="1616"/>
    <cellStyle name="Énfasis4 4 31" xfId="1617"/>
    <cellStyle name="Énfasis4 4 32" xfId="1618"/>
    <cellStyle name="Énfasis4 4 33" xfId="1619"/>
    <cellStyle name="Énfasis4 4 34" xfId="1620"/>
    <cellStyle name="Énfasis4 4 35" xfId="1621"/>
    <cellStyle name="Énfasis4 4 36" xfId="1622"/>
    <cellStyle name="Énfasis4 4 37" xfId="1623"/>
    <cellStyle name="Énfasis4 4 38" xfId="1624"/>
    <cellStyle name="Énfasis4 4 39" xfId="1625"/>
    <cellStyle name="Énfasis4 4 4" xfId="1626"/>
    <cellStyle name="Énfasis4 4 40" xfId="1627"/>
    <cellStyle name="Énfasis4 4 41" xfId="1628"/>
    <cellStyle name="Énfasis4 4 42" xfId="1629"/>
    <cellStyle name="Énfasis4 4 43" xfId="1630"/>
    <cellStyle name="Énfasis4 4 44" xfId="1631"/>
    <cellStyle name="Énfasis4 4 45" xfId="1632"/>
    <cellStyle name="Énfasis4 4 46" xfId="1633"/>
    <cellStyle name="Énfasis4 4 47" xfId="1634"/>
    <cellStyle name="Énfasis4 4 48" xfId="1635"/>
    <cellStyle name="Énfasis4 4 49" xfId="1636"/>
    <cellStyle name="Énfasis4 4 5" xfId="1637"/>
    <cellStyle name="Énfasis4 4 50" xfId="1638"/>
    <cellStyle name="Énfasis4 4 51" xfId="1639"/>
    <cellStyle name="Énfasis4 4 52" xfId="1640"/>
    <cellStyle name="Énfasis4 4 53" xfId="1641"/>
    <cellStyle name="Énfasis4 4 54" xfId="1642"/>
    <cellStyle name="Énfasis4 4 55" xfId="1643"/>
    <cellStyle name="Énfasis4 4 56" xfId="1644"/>
    <cellStyle name="Énfasis4 4 57" xfId="1645"/>
    <cellStyle name="Énfasis4 4 58" xfId="1646"/>
    <cellStyle name="Énfasis4 4 59" xfId="1647"/>
    <cellStyle name="Énfasis4 4 6" xfId="1648"/>
    <cellStyle name="Énfasis4 4 7" xfId="1649"/>
    <cellStyle name="Énfasis4 4 8" xfId="1650"/>
    <cellStyle name="Énfasis4 4 9" xfId="1651"/>
    <cellStyle name="Énfasis5 2" xfId="1652"/>
    <cellStyle name="Énfasis5 3" xfId="1653"/>
    <cellStyle name="Énfasis5 4" xfId="1654"/>
    <cellStyle name="Énfasis5 4 10" xfId="1655"/>
    <cellStyle name="Énfasis5 4 11" xfId="1656"/>
    <cellStyle name="Énfasis5 4 12" xfId="1657"/>
    <cellStyle name="Énfasis5 4 13" xfId="1658"/>
    <cellStyle name="Énfasis5 4 14" xfId="1659"/>
    <cellStyle name="Énfasis5 4 15" xfId="1660"/>
    <cellStyle name="Énfasis5 4 16" xfId="1661"/>
    <cellStyle name="Énfasis5 4 17" xfId="1662"/>
    <cellStyle name="Énfasis5 4 18" xfId="1663"/>
    <cellStyle name="Énfasis5 4 19" xfId="1664"/>
    <cellStyle name="Énfasis5 4 2" xfId="1665"/>
    <cellStyle name="Énfasis5 4 20" xfId="1666"/>
    <cellStyle name="Énfasis5 4 21" xfId="1667"/>
    <cellStyle name="Énfasis5 4 22" xfId="1668"/>
    <cellStyle name="Énfasis5 4 23" xfId="1669"/>
    <cellStyle name="Énfasis5 4 24" xfId="1670"/>
    <cellStyle name="Énfasis5 4 25" xfId="1671"/>
    <cellStyle name="Énfasis5 4 26" xfId="1672"/>
    <cellStyle name="Énfasis5 4 27" xfId="1673"/>
    <cellStyle name="Énfasis5 4 28" xfId="1674"/>
    <cellStyle name="Énfasis5 4 29" xfId="1675"/>
    <cellStyle name="Énfasis5 4 3" xfId="1676"/>
    <cellStyle name="Énfasis5 4 30" xfId="1677"/>
    <cellStyle name="Énfasis5 4 31" xfId="1678"/>
    <cellStyle name="Énfasis5 4 32" xfId="1679"/>
    <cellStyle name="Énfasis5 4 33" xfId="1680"/>
    <cellStyle name="Énfasis5 4 34" xfId="1681"/>
    <cellStyle name="Énfasis5 4 35" xfId="1682"/>
    <cellStyle name="Énfasis5 4 36" xfId="1683"/>
    <cellStyle name="Énfasis5 4 37" xfId="1684"/>
    <cellStyle name="Énfasis5 4 38" xfId="1685"/>
    <cellStyle name="Énfasis5 4 39" xfId="1686"/>
    <cellStyle name="Énfasis5 4 4" xfId="1687"/>
    <cellStyle name="Énfasis5 4 40" xfId="1688"/>
    <cellStyle name="Énfasis5 4 41" xfId="1689"/>
    <cellStyle name="Énfasis5 4 42" xfId="1690"/>
    <cellStyle name="Énfasis5 4 43" xfId="1691"/>
    <cellStyle name="Énfasis5 4 44" xfId="1692"/>
    <cellStyle name="Énfasis5 4 45" xfId="1693"/>
    <cellStyle name="Énfasis5 4 46" xfId="1694"/>
    <cellStyle name="Énfasis5 4 47" xfId="1695"/>
    <cellStyle name="Énfasis5 4 48" xfId="1696"/>
    <cellStyle name="Énfasis5 4 49" xfId="1697"/>
    <cellStyle name="Énfasis5 4 5" xfId="1698"/>
    <cellStyle name="Énfasis5 4 50" xfId="1699"/>
    <cellStyle name="Énfasis5 4 51" xfId="1700"/>
    <cellStyle name="Énfasis5 4 52" xfId="1701"/>
    <cellStyle name="Énfasis5 4 53" xfId="1702"/>
    <cellStyle name="Énfasis5 4 54" xfId="1703"/>
    <cellStyle name="Énfasis5 4 55" xfId="1704"/>
    <cellStyle name="Énfasis5 4 56" xfId="1705"/>
    <cellStyle name="Énfasis5 4 57" xfId="1706"/>
    <cellStyle name="Énfasis5 4 58" xfId="1707"/>
    <cellStyle name="Énfasis5 4 59" xfId="1708"/>
    <cellStyle name="Énfasis5 4 6" xfId="1709"/>
    <cellStyle name="Énfasis5 4 7" xfId="1710"/>
    <cellStyle name="Énfasis5 4 8" xfId="1711"/>
    <cellStyle name="Énfasis5 4 9" xfId="1712"/>
    <cellStyle name="Énfasis6 2" xfId="1713"/>
    <cellStyle name="Énfasis6 3" xfId="1714"/>
    <cellStyle name="Énfasis6 4" xfId="1715"/>
    <cellStyle name="Énfasis6 4 10" xfId="1716"/>
    <cellStyle name="Énfasis6 4 11" xfId="1717"/>
    <cellStyle name="Énfasis6 4 12" xfId="1718"/>
    <cellStyle name="Énfasis6 4 13" xfId="1719"/>
    <cellStyle name="Énfasis6 4 14" xfId="1720"/>
    <cellStyle name="Énfasis6 4 15" xfId="1721"/>
    <cellStyle name="Énfasis6 4 16" xfId="1722"/>
    <cellStyle name="Énfasis6 4 17" xfId="1723"/>
    <cellStyle name="Énfasis6 4 18" xfId="1724"/>
    <cellStyle name="Énfasis6 4 19" xfId="1725"/>
    <cellStyle name="Énfasis6 4 2" xfId="1726"/>
    <cellStyle name="Énfasis6 4 20" xfId="1727"/>
    <cellStyle name="Énfasis6 4 21" xfId="1728"/>
    <cellStyle name="Énfasis6 4 22" xfId="1729"/>
    <cellStyle name="Énfasis6 4 23" xfId="1730"/>
    <cellStyle name="Énfasis6 4 24" xfId="1731"/>
    <cellStyle name="Énfasis6 4 25" xfId="1732"/>
    <cellStyle name="Énfasis6 4 26" xfId="1733"/>
    <cellStyle name="Énfasis6 4 27" xfId="1734"/>
    <cellStyle name="Énfasis6 4 28" xfId="1735"/>
    <cellStyle name="Énfasis6 4 29" xfId="1736"/>
    <cellStyle name="Énfasis6 4 3" xfId="1737"/>
    <cellStyle name="Énfasis6 4 30" xfId="1738"/>
    <cellStyle name="Énfasis6 4 31" xfId="1739"/>
    <cellStyle name="Énfasis6 4 32" xfId="1740"/>
    <cellStyle name="Énfasis6 4 33" xfId="1741"/>
    <cellStyle name="Énfasis6 4 34" xfId="1742"/>
    <cellStyle name="Énfasis6 4 35" xfId="1743"/>
    <cellStyle name="Énfasis6 4 36" xfId="1744"/>
    <cellStyle name="Énfasis6 4 37" xfId="1745"/>
    <cellStyle name="Énfasis6 4 38" xfId="1746"/>
    <cellStyle name="Énfasis6 4 39" xfId="1747"/>
    <cellStyle name="Énfasis6 4 4" xfId="1748"/>
    <cellStyle name="Énfasis6 4 40" xfId="1749"/>
    <cellStyle name="Énfasis6 4 41" xfId="1750"/>
    <cellStyle name="Énfasis6 4 42" xfId="1751"/>
    <cellStyle name="Énfasis6 4 43" xfId="1752"/>
    <cellStyle name="Énfasis6 4 44" xfId="1753"/>
    <cellStyle name="Énfasis6 4 45" xfId="1754"/>
    <cellStyle name="Énfasis6 4 46" xfId="1755"/>
    <cellStyle name="Énfasis6 4 47" xfId="1756"/>
    <cellStyle name="Énfasis6 4 48" xfId="1757"/>
    <cellStyle name="Énfasis6 4 49" xfId="1758"/>
    <cellStyle name="Énfasis6 4 5" xfId="1759"/>
    <cellStyle name="Énfasis6 4 50" xfId="1760"/>
    <cellStyle name="Énfasis6 4 51" xfId="1761"/>
    <cellStyle name="Énfasis6 4 52" xfId="1762"/>
    <cellStyle name="Énfasis6 4 53" xfId="1763"/>
    <cellStyle name="Énfasis6 4 54" xfId="1764"/>
    <cellStyle name="Énfasis6 4 55" xfId="1765"/>
    <cellStyle name="Énfasis6 4 56" xfId="1766"/>
    <cellStyle name="Énfasis6 4 57" xfId="1767"/>
    <cellStyle name="Énfasis6 4 58" xfId="1768"/>
    <cellStyle name="Énfasis6 4 59" xfId="1769"/>
    <cellStyle name="Énfasis6 4 6" xfId="1770"/>
    <cellStyle name="Énfasis6 4 7" xfId="1771"/>
    <cellStyle name="Énfasis6 4 8" xfId="1772"/>
    <cellStyle name="Énfasis6 4 9" xfId="1773"/>
    <cellStyle name="Entrada 2" xfId="1774"/>
    <cellStyle name="Entrada 3" xfId="1775"/>
    <cellStyle name="Entrada 4" xfId="1776"/>
    <cellStyle name="Entrada 4 10" xfId="1777"/>
    <cellStyle name="Entrada 4 11" xfId="1778"/>
    <cellStyle name="Entrada 4 12" xfId="1779"/>
    <cellStyle name="Entrada 4 13" xfId="1780"/>
    <cellStyle name="Entrada 4 14" xfId="1781"/>
    <cellStyle name="Entrada 4 15" xfId="1782"/>
    <cellStyle name="Entrada 4 16" xfId="1783"/>
    <cellStyle name="Entrada 4 17" xfId="1784"/>
    <cellStyle name="Entrada 4 18" xfId="1785"/>
    <cellStyle name="Entrada 4 19" xfId="1786"/>
    <cellStyle name="Entrada 4 2" xfId="1787"/>
    <cellStyle name="Entrada 4 20" xfId="1788"/>
    <cellStyle name="Entrada 4 21" xfId="1789"/>
    <cellStyle name="Entrada 4 22" xfId="1790"/>
    <cellStyle name="Entrada 4 23" xfId="1791"/>
    <cellStyle name="Entrada 4 24" xfId="1792"/>
    <cellStyle name="Entrada 4 25" xfId="1793"/>
    <cellStyle name="Entrada 4 26" xfId="1794"/>
    <cellStyle name="Entrada 4 27" xfId="1795"/>
    <cellStyle name="Entrada 4 28" xfId="1796"/>
    <cellStyle name="Entrada 4 29" xfId="1797"/>
    <cellStyle name="Entrada 4 3" xfId="1798"/>
    <cellStyle name="Entrada 4 30" xfId="1799"/>
    <cellStyle name="Entrada 4 31" xfId="1800"/>
    <cellStyle name="Entrada 4 32" xfId="1801"/>
    <cellStyle name="Entrada 4 33" xfId="1802"/>
    <cellStyle name="Entrada 4 34" xfId="1803"/>
    <cellStyle name="Entrada 4 35" xfId="1804"/>
    <cellStyle name="Entrada 4 36" xfId="1805"/>
    <cellStyle name="Entrada 4 37" xfId="1806"/>
    <cellStyle name="Entrada 4 38" xfId="1807"/>
    <cellStyle name="Entrada 4 39" xfId="1808"/>
    <cellStyle name="Entrada 4 4" xfId="1809"/>
    <cellStyle name="Entrada 4 40" xfId="1810"/>
    <cellStyle name="Entrada 4 41" xfId="1811"/>
    <cellStyle name="Entrada 4 42" xfId="1812"/>
    <cellStyle name="Entrada 4 43" xfId="1813"/>
    <cellStyle name="Entrada 4 44" xfId="1814"/>
    <cellStyle name="Entrada 4 45" xfId="1815"/>
    <cellStyle name="Entrada 4 46" xfId="1816"/>
    <cellStyle name="Entrada 4 47" xfId="1817"/>
    <cellStyle name="Entrada 4 48" xfId="1818"/>
    <cellStyle name="Entrada 4 49" xfId="1819"/>
    <cellStyle name="Entrada 4 5" xfId="1820"/>
    <cellStyle name="Entrada 4 50" xfId="1821"/>
    <cellStyle name="Entrada 4 51" xfId="1822"/>
    <cellStyle name="Entrada 4 52" xfId="1823"/>
    <cellStyle name="Entrada 4 53" xfId="1824"/>
    <cellStyle name="Entrada 4 54" xfId="1825"/>
    <cellStyle name="Entrada 4 55" xfId="1826"/>
    <cellStyle name="Entrada 4 56" xfId="1827"/>
    <cellStyle name="Entrada 4 57" xfId="1828"/>
    <cellStyle name="Entrada 4 58" xfId="1829"/>
    <cellStyle name="Entrada 4 59" xfId="1830"/>
    <cellStyle name="Entrada 4 6" xfId="1831"/>
    <cellStyle name="Entrada 4 7" xfId="1832"/>
    <cellStyle name="Entrada 4 8" xfId="1833"/>
    <cellStyle name="Entrada 4 9" xfId="1834"/>
    <cellStyle name="Incorrecto 2" xfId="1835"/>
    <cellStyle name="Incorrecto 3" xfId="1836"/>
    <cellStyle name="Incorrecto 4" xfId="1837"/>
    <cellStyle name="Incorrecto 4 10" xfId="1838"/>
    <cellStyle name="Incorrecto 4 11" xfId="1839"/>
    <cellStyle name="Incorrecto 4 12" xfId="1840"/>
    <cellStyle name="Incorrecto 4 13" xfId="1841"/>
    <cellStyle name="Incorrecto 4 14" xfId="1842"/>
    <cellStyle name="Incorrecto 4 15" xfId="1843"/>
    <cellStyle name="Incorrecto 4 16" xfId="1844"/>
    <cellStyle name="Incorrecto 4 17" xfId="1845"/>
    <cellStyle name="Incorrecto 4 18" xfId="1846"/>
    <cellStyle name="Incorrecto 4 19" xfId="1847"/>
    <cellStyle name="Incorrecto 4 2" xfId="1848"/>
    <cellStyle name="Incorrecto 4 20" xfId="1849"/>
    <cellStyle name="Incorrecto 4 21" xfId="1850"/>
    <cellStyle name="Incorrecto 4 22" xfId="1851"/>
    <cellStyle name="Incorrecto 4 23" xfId="1852"/>
    <cellStyle name="Incorrecto 4 24" xfId="1853"/>
    <cellStyle name="Incorrecto 4 25" xfId="1854"/>
    <cellStyle name="Incorrecto 4 26" xfId="1855"/>
    <cellStyle name="Incorrecto 4 27" xfId="1856"/>
    <cellStyle name="Incorrecto 4 28" xfId="1857"/>
    <cellStyle name="Incorrecto 4 29" xfId="1858"/>
    <cellStyle name="Incorrecto 4 3" xfId="1859"/>
    <cellStyle name="Incorrecto 4 30" xfId="1860"/>
    <cellStyle name="Incorrecto 4 31" xfId="1861"/>
    <cellStyle name="Incorrecto 4 32" xfId="1862"/>
    <cellStyle name="Incorrecto 4 33" xfId="1863"/>
    <cellStyle name="Incorrecto 4 34" xfId="1864"/>
    <cellStyle name="Incorrecto 4 35" xfId="1865"/>
    <cellStyle name="Incorrecto 4 36" xfId="1866"/>
    <cellStyle name="Incorrecto 4 37" xfId="1867"/>
    <cellStyle name="Incorrecto 4 38" xfId="1868"/>
    <cellStyle name="Incorrecto 4 39" xfId="1869"/>
    <cellStyle name="Incorrecto 4 4" xfId="1870"/>
    <cellStyle name="Incorrecto 4 40" xfId="1871"/>
    <cellStyle name="Incorrecto 4 41" xfId="1872"/>
    <cellStyle name="Incorrecto 4 42" xfId="1873"/>
    <cellStyle name="Incorrecto 4 43" xfId="1874"/>
    <cellStyle name="Incorrecto 4 44" xfId="1875"/>
    <cellStyle name="Incorrecto 4 45" xfId="1876"/>
    <cellStyle name="Incorrecto 4 46" xfId="1877"/>
    <cellStyle name="Incorrecto 4 47" xfId="1878"/>
    <cellStyle name="Incorrecto 4 48" xfId="1879"/>
    <cellStyle name="Incorrecto 4 49" xfId="1880"/>
    <cellStyle name="Incorrecto 4 5" xfId="1881"/>
    <cellStyle name="Incorrecto 4 50" xfId="1882"/>
    <cellStyle name="Incorrecto 4 51" xfId="1883"/>
    <cellStyle name="Incorrecto 4 52" xfId="1884"/>
    <cellStyle name="Incorrecto 4 53" xfId="1885"/>
    <cellStyle name="Incorrecto 4 54" xfId="1886"/>
    <cellStyle name="Incorrecto 4 55" xfId="1887"/>
    <cellStyle name="Incorrecto 4 56" xfId="1888"/>
    <cellStyle name="Incorrecto 4 57" xfId="1889"/>
    <cellStyle name="Incorrecto 4 58" xfId="1890"/>
    <cellStyle name="Incorrecto 4 59" xfId="1891"/>
    <cellStyle name="Incorrecto 4 6" xfId="1892"/>
    <cellStyle name="Incorrecto 4 7" xfId="1893"/>
    <cellStyle name="Incorrecto 4 8" xfId="1894"/>
    <cellStyle name="Incorrecto 4 9" xfId="1895"/>
    <cellStyle name="Millares" xfId="1" builtinId="3"/>
    <cellStyle name="Millares 2" xfId="1896"/>
    <cellStyle name="Millares 2 10" xfId="1897"/>
    <cellStyle name="Millares 2 11" xfId="1898"/>
    <cellStyle name="Millares 2 12" xfId="1899"/>
    <cellStyle name="Millares 2 13" xfId="1900"/>
    <cellStyle name="Millares 2 14" xfId="1901"/>
    <cellStyle name="Millares 2 15" xfId="1902"/>
    <cellStyle name="Millares 2 16" xfId="1903"/>
    <cellStyle name="Millares 2 17" xfId="1904"/>
    <cellStyle name="Millares 2 18" xfId="1905"/>
    <cellStyle name="Millares 2 19" xfId="1906"/>
    <cellStyle name="Millares 2 2" xfId="1907"/>
    <cellStyle name="Millares 2 20" xfId="1908"/>
    <cellStyle name="Millares 2 21" xfId="1909"/>
    <cellStyle name="Millares 2 22" xfId="1910"/>
    <cellStyle name="Millares 2 23" xfId="1911"/>
    <cellStyle name="Millares 2 24" xfId="1912"/>
    <cellStyle name="Millares 2 25" xfId="1913"/>
    <cellStyle name="Millares 2 26" xfId="1914"/>
    <cellStyle name="Millares 2 27" xfId="1915"/>
    <cellStyle name="Millares 2 28" xfId="1916"/>
    <cellStyle name="Millares 2 29" xfId="1917"/>
    <cellStyle name="Millares 2 3" xfId="1918"/>
    <cellStyle name="Millares 2 30" xfId="1919"/>
    <cellStyle name="Millares 2 31" xfId="1920"/>
    <cellStyle name="Millares 2 32" xfId="1921"/>
    <cellStyle name="Millares 2 33" xfId="1922"/>
    <cellStyle name="Millares 2 34" xfId="1923"/>
    <cellStyle name="Millares 2 35" xfId="1924"/>
    <cellStyle name="Millares 2 36" xfId="1925"/>
    <cellStyle name="Millares 2 37" xfId="1926"/>
    <cellStyle name="Millares 2 38" xfId="1927"/>
    <cellStyle name="Millares 2 39" xfId="1928"/>
    <cellStyle name="Millares 2 4" xfId="1929"/>
    <cellStyle name="Millares 2 40" xfId="1930"/>
    <cellStyle name="Millares 2 41" xfId="1931"/>
    <cellStyle name="Millares 2 42" xfId="1932"/>
    <cellStyle name="Millares 2 43" xfId="1933"/>
    <cellStyle name="Millares 2 44" xfId="1934"/>
    <cellStyle name="Millares 2 45" xfId="1935"/>
    <cellStyle name="Millares 2 46" xfId="1936"/>
    <cellStyle name="Millares 2 47" xfId="1937"/>
    <cellStyle name="Millares 2 48" xfId="1938"/>
    <cellStyle name="Millares 2 49" xfId="1939"/>
    <cellStyle name="Millares 2 5" xfId="1940"/>
    <cellStyle name="Millares 2 50" xfId="1941"/>
    <cellStyle name="Millares 2 51" xfId="1942"/>
    <cellStyle name="Millares 2 52" xfId="1943"/>
    <cellStyle name="Millares 2 53" xfId="1944"/>
    <cellStyle name="Millares 2 54" xfId="1945"/>
    <cellStyle name="Millares 2 55" xfId="1946"/>
    <cellStyle name="Millares 2 56" xfId="1947"/>
    <cellStyle name="Millares 2 57" xfId="1948"/>
    <cellStyle name="Millares 2 58" xfId="1949"/>
    <cellStyle name="Millares 2 59" xfId="1950"/>
    <cellStyle name="Millares 2 6" xfId="1951"/>
    <cellStyle name="Millares 2 7" xfId="1952"/>
    <cellStyle name="Millares 2 8" xfId="1953"/>
    <cellStyle name="Millares 2 9" xfId="1954"/>
    <cellStyle name="Millares 22" xfId="1955"/>
    <cellStyle name="Millares 22 2" xfId="1956"/>
    <cellStyle name="Millares 22 3" xfId="1957"/>
    <cellStyle name="Millares 22 4" xfId="1958"/>
    <cellStyle name="Millares 22 5" xfId="1959"/>
    <cellStyle name="Millares 23" xfId="1960"/>
    <cellStyle name="Millares 23 2" xfId="1961"/>
    <cellStyle name="Millares 23 3" xfId="1962"/>
    <cellStyle name="Millares 23 4" xfId="1963"/>
    <cellStyle name="Millares 23 5" xfId="1964"/>
    <cellStyle name="Millares 24" xfId="1965"/>
    <cellStyle name="Millares 24 2" xfId="1966"/>
    <cellStyle name="Millares 24 3" xfId="1967"/>
    <cellStyle name="Millares 24 4" xfId="1968"/>
    <cellStyle name="Millares 24 5" xfId="1969"/>
    <cellStyle name="Millares 26" xfId="1970"/>
    <cellStyle name="Millares 26 2" xfId="1971"/>
    <cellStyle name="Millares 26 3" xfId="1972"/>
    <cellStyle name="Millares 26 4" xfId="1973"/>
    <cellStyle name="Millares 26 5" xfId="1974"/>
    <cellStyle name="Millares 28" xfId="1975"/>
    <cellStyle name="Millares 28 2" xfId="1976"/>
    <cellStyle name="Millares 28 3" xfId="1977"/>
    <cellStyle name="Millares 28 4" xfId="1978"/>
    <cellStyle name="Millares 28 5" xfId="1979"/>
    <cellStyle name="Millares 29" xfId="1980"/>
    <cellStyle name="Millares 29 2" xfId="1981"/>
    <cellStyle name="Millares 29 3" xfId="1982"/>
    <cellStyle name="Millares 29 4" xfId="1983"/>
    <cellStyle name="Millares 29 5" xfId="1984"/>
    <cellStyle name="Millares 3 2" xfId="1985"/>
    <cellStyle name="Millares 3 3" xfId="1986"/>
    <cellStyle name="Millares 3 4" xfId="1987"/>
    <cellStyle name="Millares 3 5" xfId="1988"/>
    <cellStyle name="Millares 30" xfId="1989"/>
    <cellStyle name="Millares 30 2" xfId="1990"/>
    <cellStyle name="Millares 30 3" xfId="1991"/>
    <cellStyle name="Millares 30 4" xfId="1992"/>
    <cellStyle name="Millares 30 5" xfId="1993"/>
    <cellStyle name="Millares 31" xfId="1994"/>
    <cellStyle name="Millares 31 2" xfId="1995"/>
    <cellStyle name="Millares 31 3" xfId="1996"/>
    <cellStyle name="Millares 31 4" xfId="1997"/>
    <cellStyle name="Millares 31 5" xfId="1998"/>
    <cellStyle name="Millares 4" xfId="1999"/>
    <cellStyle name="Millares 4 10" xfId="2000"/>
    <cellStyle name="Millares 4 11" xfId="2001"/>
    <cellStyle name="Millares 4 12" xfId="2002"/>
    <cellStyle name="Millares 4 13" xfId="2003"/>
    <cellStyle name="Millares 4 14" xfId="2004"/>
    <cellStyle name="Millares 4 15" xfId="2005"/>
    <cellStyle name="Millares 4 16" xfId="2006"/>
    <cellStyle name="Millares 4 17" xfId="2007"/>
    <cellStyle name="Millares 4 18" xfId="2008"/>
    <cellStyle name="Millares 4 19" xfId="2009"/>
    <cellStyle name="Millares 4 2" xfId="2010"/>
    <cellStyle name="Millares 4 20" xfId="2011"/>
    <cellStyle name="Millares 4 21" xfId="2012"/>
    <cellStyle name="Millares 4 22" xfId="2013"/>
    <cellStyle name="Millares 4 23" xfId="2014"/>
    <cellStyle name="Millares 4 24" xfId="2015"/>
    <cellStyle name="Millares 4 25" xfId="2016"/>
    <cellStyle name="Millares 4 26" xfId="2017"/>
    <cellStyle name="Millares 4 27" xfId="2018"/>
    <cellStyle name="Millares 4 28" xfId="2019"/>
    <cellStyle name="Millares 4 29" xfId="2020"/>
    <cellStyle name="Millares 4 3" xfId="2021"/>
    <cellStyle name="Millares 4 30" xfId="2022"/>
    <cellStyle name="Millares 4 31" xfId="2023"/>
    <cellStyle name="Millares 4 32" xfId="2024"/>
    <cellStyle name="Millares 4 33" xfId="2025"/>
    <cellStyle name="Millares 4 34" xfId="2026"/>
    <cellStyle name="Millares 4 35" xfId="2027"/>
    <cellStyle name="Millares 4 36" xfId="2028"/>
    <cellStyle name="Millares 4 37" xfId="2029"/>
    <cellStyle name="Millares 4 38" xfId="2030"/>
    <cellStyle name="Millares 4 39" xfId="2031"/>
    <cellStyle name="Millares 4 4" xfId="2032"/>
    <cellStyle name="Millares 4 40" xfId="2033"/>
    <cellStyle name="Millares 4 41" xfId="2034"/>
    <cellStyle name="Millares 4 42" xfId="2035"/>
    <cellStyle name="Millares 4 43" xfId="2036"/>
    <cellStyle name="Millares 4 44" xfId="2037"/>
    <cellStyle name="Millares 4 45" xfId="2038"/>
    <cellStyle name="Millares 4 46" xfId="2039"/>
    <cellStyle name="Millares 4 47" xfId="2040"/>
    <cellStyle name="Millares 4 48" xfId="2041"/>
    <cellStyle name="Millares 4 49" xfId="2042"/>
    <cellStyle name="Millares 4 5" xfId="2043"/>
    <cellStyle name="Millares 4 50" xfId="2044"/>
    <cellStyle name="Millares 4 51" xfId="2045"/>
    <cellStyle name="Millares 4 52" xfId="2046"/>
    <cellStyle name="Millares 4 53" xfId="2047"/>
    <cellStyle name="Millares 4 54" xfId="2048"/>
    <cellStyle name="Millares 4 55" xfId="2049"/>
    <cellStyle name="Millares 4 56" xfId="2050"/>
    <cellStyle name="Millares 4 57" xfId="2051"/>
    <cellStyle name="Millares 4 58" xfId="2052"/>
    <cellStyle name="Millares 4 59" xfId="2053"/>
    <cellStyle name="Millares 4 6" xfId="2054"/>
    <cellStyle name="Millares 4 7" xfId="2055"/>
    <cellStyle name="Millares 4 8" xfId="2056"/>
    <cellStyle name="Millares 4 9" xfId="2057"/>
    <cellStyle name="Millares 45" xfId="2058"/>
    <cellStyle name="Millares 45 2" xfId="2059"/>
    <cellStyle name="Millares 45 3" xfId="2060"/>
    <cellStyle name="Millares 45 4" xfId="2061"/>
    <cellStyle name="Millares 45 5" xfId="2062"/>
    <cellStyle name="Millares 46" xfId="2063"/>
    <cellStyle name="Millares 46 2" xfId="2064"/>
    <cellStyle name="Millares 46 3" xfId="2065"/>
    <cellStyle name="Millares 46 4" xfId="2066"/>
    <cellStyle name="Millares 46 5" xfId="2067"/>
    <cellStyle name="Millares 47" xfId="2068"/>
    <cellStyle name="Millares 47 2" xfId="2069"/>
    <cellStyle name="Millares 47 3" xfId="2070"/>
    <cellStyle name="Millares 47 4" xfId="2071"/>
    <cellStyle name="Millares 47 5" xfId="2072"/>
    <cellStyle name="Millares 51" xfId="2073"/>
    <cellStyle name="Millares 51 2" xfId="2074"/>
    <cellStyle name="Millares 51 3" xfId="2075"/>
    <cellStyle name="Millares 51 4" xfId="2076"/>
    <cellStyle name="Millares 51 5" xfId="2077"/>
    <cellStyle name="Millares 53" xfId="2078"/>
    <cellStyle name="Millares 53 2" xfId="2079"/>
    <cellStyle name="Millares 53 3" xfId="2080"/>
    <cellStyle name="Millares 53 4" xfId="2081"/>
    <cellStyle name="Millares 53 5" xfId="2082"/>
    <cellStyle name="Millares 55" xfId="2083"/>
    <cellStyle name="Millares 55 2" xfId="2084"/>
    <cellStyle name="Millares 55 3" xfId="2085"/>
    <cellStyle name="Millares 55 4" xfId="2086"/>
    <cellStyle name="Millares 55 5" xfId="2087"/>
    <cellStyle name="Millares 62" xfId="2088"/>
    <cellStyle name="Moneda 2" xfId="2089"/>
    <cellStyle name="Neutral 2" xfId="2090"/>
    <cellStyle name="Neutral 3" xfId="2091"/>
    <cellStyle name="Neutral 4" xfId="2092"/>
    <cellStyle name="Neutral 4 10" xfId="2093"/>
    <cellStyle name="Neutral 4 11" xfId="2094"/>
    <cellStyle name="Neutral 4 12" xfId="2095"/>
    <cellStyle name="Neutral 4 13" xfId="2096"/>
    <cellStyle name="Neutral 4 14" xfId="2097"/>
    <cellStyle name="Neutral 4 15" xfId="2098"/>
    <cellStyle name="Neutral 4 16" xfId="2099"/>
    <cellStyle name="Neutral 4 17" xfId="2100"/>
    <cellStyle name="Neutral 4 18" xfId="2101"/>
    <cellStyle name="Neutral 4 19" xfId="2102"/>
    <cellStyle name="Neutral 4 2" xfId="2103"/>
    <cellStyle name="Neutral 4 20" xfId="2104"/>
    <cellStyle name="Neutral 4 21" xfId="2105"/>
    <cellStyle name="Neutral 4 22" xfId="2106"/>
    <cellStyle name="Neutral 4 23" xfId="2107"/>
    <cellStyle name="Neutral 4 24" xfId="2108"/>
    <cellStyle name="Neutral 4 25" xfId="2109"/>
    <cellStyle name="Neutral 4 26" xfId="2110"/>
    <cellStyle name="Neutral 4 27" xfId="2111"/>
    <cellStyle name="Neutral 4 28" xfId="2112"/>
    <cellStyle name="Neutral 4 29" xfId="2113"/>
    <cellStyle name="Neutral 4 3" xfId="2114"/>
    <cellStyle name="Neutral 4 30" xfId="2115"/>
    <cellStyle name="Neutral 4 31" xfId="2116"/>
    <cellStyle name="Neutral 4 32" xfId="2117"/>
    <cellStyle name="Neutral 4 33" xfId="2118"/>
    <cellStyle name="Neutral 4 34" xfId="2119"/>
    <cellStyle name="Neutral 4 35" xfId="2120"/>
    <cellStyle name="Neutral 4 36" xfId="2121"/>
    <cellStyle name="Neutral 4 37" xfId="2122"/>
    <cellStyle name="Neutral 4 38" xfId="2123"/>
    <cellStyle name="Neutral 4 39" xfId="2124"/>
    <cellStyle name="Neutral 4 4" xfId="2125"/>
    <cellStyle name="Neutral 4 40" xfId="2126"/>
    <cellStyle name="Neutral 4 41" xfId="2127"/>
    <cellStyle name="Neutral 4 42" xfId="2128"/>
    <cellStyle name="Neutral 4 43" xfId="2129"/>
    <cellStyle name="Neutral 4 44" xfId="2130"/>
    <cellStyle name="Neutral 4 45" xfId="2131"/>
    <cellStyle name="Neutral 4 46" xfId="2132"/>
    <cellStyle name="Neutral 4 47" xfId="2133"/>
    <cellStyle name="Neutral 4 48" xfId="2134"/>
    <cellStyle name="Neutral 4 49" xfId="2135"/>
    <cellStyle name="Neutral 4 5" xfId="2136"/>
    <cellStyle name="Neutral 4 50" xfId="2137"/>
    <cellStyle name="Neutral 4 51" xfId="2138"/>
    <cellStyle name="Neutral 4 52" xfId="2139"/>
    <cellStyle name="Neutral 4 53" xfId="2140"/>
    <cellStyle name="Neutral 4 54" xfId="2141"/>
    <cellStyle name="Neutral 4 55" xfId="2142"/>
    <cellStyle name="Neutral 4 56" xfId="2143"/>
    <cellStyle name="Neutral 4 57" xfId="2144"/>
    <cellStyle name="Neutral 4 58" xfId="2145"/>
    <cellStyle name="Neutral 4 59" xfId="2146"/>
    <cellStyle name="Neutral 4 6" xfId="2147"/>
    <cellStyle name="Neutral 4 7" xfId="2148"/>
    <cellStyle name="Neutral 4 8" xfId="2149"/>
    <cellStyle name="Neutral 4 9" xfId="2150"/>
    <cellStyle name="Normal" xfId="0" builtinId="0"/>
    <cellStyle name="Normal 2" xfId="2"/>
    <cellStyle name="Normal 2 10" xfId="2151"/>
    <cellStyle name="Normal 2 10 2" xfId="2152"/>
    <cellStyle name="Normal 2 10 3" xfId="2153"/>
    <cellStyle name="Normal 2 10 4" xfId="2154"/>
    <cellStyle name="Normal 2 10 5" xfId="2155"/>
    <cellStyle name="Normal 2 11" xfId="2156"/>
    <cellStyle name="Normal 2 11 2" xfId="2157"/>
    <cellStyle name="Normal 2 11 3" xfId="2158"/>
    <cellStyle name="Normal 2 11 4" xfId="2159"/>
    <cellStyle name="Normal 2 11 5" xfId="2160"/>
    <cellStyle name="Normal 2 12" xfId="2161"/>
    <cellStyle name="Normal 2 12 2" xfId="2162"/>
    <cellStyle name="Normal 2 12 3" xfId="2163"/>
    <cellStyle name="Normal 2 12 4" xfId="2164"/>
    <cellStyle name="Normal 2 12 5" xfId="2165"/>
    <cellStyle name="Normal 2 13" xfId="2166"/>
    <cellStyle name="Normal 2 13 2" xfId="2167"/>
    <cellStyle name="Normal 2 13 3" xfId="2168"/>
    <cellStyle name="Normal 2 13 4" xfId="2169"/>
    <cellStyle name="Normal 2 13 5" xfId="2170"/>
    <cellStyle name="Normal 2 14" xfId="2171"/>
    <cellStyle name="Normal 2 14 2" xfId="2172"/>
    <cellStyle name="Normal 2 14 3" xfId="2173"/>
    <cellStyle name="Normal 2 14 4" xfId="2174"/>
    <cellStyle name="Normal 2 14 5" xfId="2175"/>
    <cellStyle name="Normal 2 15" xfId="2176"/>
    <cellStyle name="Normal 2 15 2" xfId="2177"/>
    <cellStyle name="Normal 2 15 3" xfId="2178"/>
    <cellStyle name="Normal 2 15 4" xfId="2179"/>
    <cellStyle name="Normal 2 15 5" xfId="2180"/>
    <cellStyle name="Normal 2 16" xfId="2181"/>
    <cellStyle name="Normal 2 16 2" xfId="2182"/>
    <cellStyle name="Normal 2 16 3" xfId="2183"/>
    <cellStyle name="Normal 2 16 4" xfId="2184"/>
    <cellStyle name="Normal 2 16 5" xfId="2185"/>
    <cellStyle name="Normal 2 17" xfId="2186"/>
    <cellStyle name="Normal 2 17 2" xfId="2187"/>
    <cellStyle name="Normal 2 17 3" xfId="2188"/>
    <cellStyle name="Normal 2 17 4" xfId="2189"/>
    <cellStyle name="Normal 2 17 5" xfId="2190"/>
    <cellStyle name="Normal 2 18" xfId="2191"/>
    <cellStyle name="Normal 2 18 2" xfId="2192"/>
    <cellStyle name="Normal 2 18 3" xfId="2193"/>
    <cellStyle name="Normal 2 18 4" xfId="2194"/>
    <cellStyle name="Normal 2 18 5" xfId="2195"/>
    <cellStyle name="Normal 2 19" xfId="2196"/>
    <cellStyle name="Normal 2 19 2" xfId="2197"/>
    <cellStyle name="Normal 2 19 3" xfId="2198"/>
    <cellStyle name="Normal 2 19 4" xfId="2199"/>
    <cellStyle name="Normal 2 19 5" xfId="2200"/>
    <cellStyle name="Normal 2 2" xfId="2201"/>
    <cellStyle name="Normal 2 2 2" xfId="2202"/>
    <cellStyle name="Normal 2 2 3" xfId="2203"/>
    <cellStyle name="Normal 2 2 4" xfId="2204"/>
    <cellStyle name="Normal 2 2 5" xfId="2205"/>
    <cellStyle name="Normal 2 20" xfId="2206"/>
    <cellStyle name="Normal 2 20 2" xfId="2207"/>
    <cellStyle name="Normal 2 20 3" xfId="2208"/>
    <cellStyle name="Normal 2 20 4" xfId="2209"/>
    <cellStyle name="Normal 2 20 5" xfId="2210"/>
    <cellStyle name="Normal 2 21" xfId="2211"/>
    <cellStyle name="Normal 2 21 2" xfId="2212"/>
    <cellStyle name="Normal 2 21 3" xfId="2213"/>
    <cellStyle name="Normal 2 21 4" xfId="2214"/>
    <cellStyle name="Normal 2 21 5" xfId="2215"/>
    <cellStyle name="Normal 2 22" xfId="2216"/>
    <cellStyle name="Normal 2 22 2" xfId="2217"/>
    <cellStyle name="Normal 2 22 3" xfId="2218"/>
    <cellStyle name="Normal 2 22 4" xfId="2219"/>
    <cellStyle name="Normal 2 22 5" xfId="2220"/>
    <cellStyle name="Normal 2 23" xfId="2221"/>
    <cellStyle name="Normal 2 23 2" xfId="2222"/>
    <cellStyle name="Normal 2 23 3" xfId="2223"/>
    <cellStyle name="Normal 2 23 4" xfId="2224"/>
    <cellStyle name="Normal 2 23 5" xfId="2225"/>
    <cellStyle name="Normal 2 24" xfId="2226"/>
    <cellStyle name="Normal 2 24 2" xfId="2227"/>
    <cellStyle name="Normal 2 24 3" xfId="2228"/>
    <cellStyle name="Normal 2 24 4" xfId="2229"/>
    <cellStyle name="Normal 2 24 5" xfId="2230"/>
    <cellStyle name="Normal 2 25" xfId="2231"/>
    <cellStyle name="Normal 2 26" xfId="2232"/>
    <cellStyle name="Normal 2 27" xfId="2233"/>
    <cellStyle name="Normal 2 28" xfId="2234"/>
    <cellStyle name="Normal 2 29" xfId="2235"/>
    <cellStyle name="Normal 2 3" xfId="2236"/>
    <cellStyle name="Normal 2 30" xfId="2237"/>
    <cellStyle name="Normal 2 31" xfId="2238"/>
    <cellStyle name="Normal 2 32" xfId="2239"/>
    <cellStyle name="Normal 2 33" xfId="2240"/>
    <cellStyle name="Normal 2 34" xfId="2241"/>
    <cellStyle name="Normal 2 35" xfId="2242"/>
    <cellStyle name="Normal 2 36" xfId="2243"/>
    <cellStyle name="Normal 2 37" xfId="2244"/>
    <cellStyle name="Normal 2 38" xfId="2245"/>
    <cellStyle name="Normal 2 39" xfId="2246"/>
    <cellStyle name="Normal 2 4" xfId="2247"/>
    <cellStyle name="Normal 2 40" xfId="2248"/>
    <cellStyle name="Normal 2 41" xfId="2249"/>
    <cellStyle name="Normal 2 42" xfId="2250"/>
    <cellStyle name="Normal 2 43" xfId="2251"/>
    <cellStyle name="Normal 2 44" xfId="2252"/>
    <cellStyle name="Normal 2 45" xfId="2253"/>
    <cellStyle name="Normal 2 46" xfId="2254"/>
    <cellStyle name="Normal 2 47" xfId="2255"/>
    <cellStyle name="Normal 2 48" xfId="2256"/>
    <cellStyle name="Normal 2 49" xfId="2257"/>
    <cellStyle name="Normal 2 5" xfId="2258"/>
    <cellStyle name="Normal 2 5 2" xfId="2259"/>
    <cellStyle name="Normal 2 5 3" xfId="2260"/>
    <cellStyle name="Normal 2 5 4" xfId="2261"/>
    <cellStyle name="Normal 2 5 5" xfId="2262"/>
    <cellStyle name="Normal 2 50" xfId="2263"/>
    <cellStyle name="Normal 2 51" xfId="2264"/>
    <cellStyle name="Normal 2 52" xfId="2265"/>
    <cellStyle name="Normal 2 53" xfId="2266"/>
    <cellStyle name="Normal 2 54" xfId="2267"/>
    <cellStyle name="Normal 2 55" xfId="2268"/>
    <cellStyle name="Normal 2 56" xfId="2269"/>
    <cellStyle name="Normal 2 57" xfId="2270"/>
    <cellStyle name="Normal 2 58" xfId="2271"/>
    <cellStyle name="Normal 2 59" xfId="2272"/>
    <cellStyle name="Normal 2 6" xfId="2273"/>
    <cellStyle name="Normal 2 6 2" xfId="2274"/>
    <cellStyle name="Normal 2 6 3" xfId="2275"/>
    <cellStyle name="Normal 2 6 4" xfId="2276"/>
    <cellStyle name="Normal 2 6 5" xfId="2277"/>
    <cellStyle name="Normal 2 7" xfId="2278"/>
    <cellStyle name="Normal 2 7 2" xfId="2279"/>
    <cellStyle name="Normal 2 7 3" xfId="2280"/>
    <cellStyle name="Normal 2 7 4" xfId="2281"/>
    <cellStyle name="Normal 2 7 5" xfId="2282"/>
    <cellStyle name="Normal 2 8" xfId="2283"/>
    <cellStyle name="Normal 2 8 2" xfId="2284"/>
    <cellStyle name="Normal 2 8 3" xfId="2285"/>
    <cellStyle name="Normal 2 8 4" xfId="2286"/>
    <cellStyle name="Normal 2 8 5" xfId="2287"/>
    <cellStyle name="Normal 2 9" xfId="2288"/>
    <cellStyle name="Normal 2 9 2" xfId="2289"/>
    <cellStyle name="Normal 2 9 3" xfId="2290"/>
    <cellStyle name="Normal 2 9 4" xfId="2291"/>
    <cellStyle name="Normal 2 9 5" xfId="2292"/>
    <cellStyle name="Normal 3" xfId="2293"/>
    <cellStyle name="Normal 3 2" xfId="2294"/>
    <cellStyle name="Normal 4" xfId="2295"/>
    <cellStyle name="Normal 4 2" xfId="2296"/>
    <cellStyle name="Normal 4 3" xfId="2297"/>
    <cellStyle name="Normal 4 4" xfId="2298"/>
    <cellStyle name="Normal 4 5" xfId="2299"/>
    <cellStyle name="Normal 5" xfId="2300"/>
    <cellStyle name="Normal 55" xfId="2301"/>
    <cellStyle name="Normal 55 2" xfId="2302"/>
    <cellStyle name="Normal 55 3" xfId="2303"/>
    <cellStyle name="Normal 55 4" xfId="2304"/>
    <cellStyle name="Normal 55 5" xfId="2305"/>
    <cellStyle name="Normal 56" xfId="2306"/>
    <cellStyle name="Normal 56 2" xfId="2307"/>
    <cellStyle name="Normal 56 3" xfId="2308"/>
    <cellStyle name="Normal 56 4" xfId="2309"/>
    <cellStyle name="Normal 56 5" xfId="2310"/>
    <cellStyle name="Normal 58" xfId="2311"/>
    <cellStyle name="Normal 59" xfId="2312"/>
    <cellStyle name="Normal_Estados Financieros Diciembre  2006" xfId="4"/>
    <cellStyle name="Notas 2" xfId="2313"/>
    <cellStyle name="Notas 3" xfId="2314"/>
    <cellStyle name="Notas 4" xfId="2315"/>
    <cellStyle name="Notas 4 10" xfId="2316"/>
    <cellStyle name="Notas 4 11" xfId="2317"/>
    <cellStyle name="Notas 4 12" xfId="2318"/>
    <cellStyle name="Notas 4 13" xfId="2319"/>
    <cellStyle name="Notas 4 14" xfId="2320"/>
    <cellStyle name="Notas 4 15" xfId="2321"/>
    <cellStyle name="Notas 4 16" xfId="2322"/>
    <cellStyle name="Notas 4 17" xfId="2323"/>
    <cellStyle name="Notas 4 18" xfId="2324"/>
    <cellStyle name="Notas 4 19" xfId="2325"/>
    <cellStyle name="Notas 4 2" xfId="2326"/>
    <cellStyle name="Notas 4 20" xfId="2327"/>
    <cellStyle name="Notas 4 21" xfId="2328"/>
    <cellStyle name="Notas 4 22" xfId="2329"/>
    <cellStyle name="Notas 4 23" xfId="2330"/>
    <cellStyle name="Notas 4 24" xfId="2331"/>
    <cellStyle name="Notas 4 25" xfId="2332"/>
    <cellStyle name="Notas 4 26" xfId="2333"/>
    <cellStyle name="Notas 4 27" xfId="2334"/>
    <cellStyle name="Notas 4 28" xfId="2335"/>
    <cellStyle name="Notas 4 29" xfId="2336"/>
    <cellStyle name="Notas 4 3" xfId="2337"/>
    <cellStyle name="Notas 4 30" xfId="2338"/>
    <cellStyle name="Notas 4 31" xfId="2339"/>
    <cellStyle name="Notas 4 32" xfId="2340"/>
    <cellStyle name="Notas 4 33" xfId="2341"/>
    <cellStyle name="Notas 4 34" xfId="2342"/>
    <cellStyle name="Notas 4 35" xfId="2343"/>
    <cellStyle name="Notas 4 36" xfId="2344"/>
    <cellStyle name="Notas 4 37" xfId="2345"/>
    <cellStyle name="Notas 4 38" xfId="2346"/>
    <cellStyle name="Notas 4 39" xfId="2347"/>
    <cellStyle name="Notas 4 4" xfId="2348"/>
    <cellStyle name="Notas 4 40" xfId="2349"/>
    <cellStyle name="Notas 4 41" xfId="2350"/>
    <cellStyle name="Notas 4 42" xfId="2351"/>
    <cellStyle name="Notas 4 43" xfId="2352"/>
    <cellStyle name="Notas 4 44" xfId="2353"/>
    <cellStyle name="Notas 4 45" xfId="2354"/>
    <cellStyle name="Notas 4 46" xfId="2355"/>
    <cellStyle name="Notas 4 47" xfId="2356"/>
    <cellStyle name="Notas 4 48" xfId="2357"/>
    <cellStyle name="Notas 4 49" xfId="2358"/>
    <cellStyle name="Notas 4 5" xfId="2359"/>
    <cellStyle name="Notas 4 50" xfId="2360"/>
    <cellStyle name="Notas 4 51" xfId="2361"/>
    <cellStyle name="Notas 4 52" xfId="2362"/>
    <cellStyle name="Notas 4 53" xfId="2363"/>
    <cellStyle name="Notas 4 54" xfId="2364"/>
    <cellStyle name="Notas 4 55" xfId="2365"/>
    <cellStyle name="Notas 4 56" xfId="2366"/>
    <cellStyle name="Notas 4 57" xfId="2367"/>
    <cellStyle name="Notas 4 58" xfId="2368"/>
    <cellStyle name="Notas 4 59" xfId="2369"/>
    <cellStyle name="Notas 4 6" xfId="2370"/>
    <cellStyle name="Notas 4 7" xfId="2371"/>
    <cellStyle name="Notas 4 8" xfId="2372"/>
    <cellStyle name="Notas 4 9" xfId="2373"/>
    <cellStyle name="Salida 2" xfId="2374"/>
    <cellStyle name="Salida 3" xfId="2375"/>
    <cellStyle name="Salida 4" xfId="2376"/>
    <cellStyle name="Salida 4 10" xfId="2377"/>
    <cellStyle name="Salida 4 11" xfId="2378"/>
    <cellStyle name="Salida 4 12" xfId="2379"/>
    <cellStyle name="Salida 4 13" xfId="2380"/>
    <cellStyle name="Salida 4 14" xfId="2381"/>
    <cellStyle name="Salida 4 15" xfId="2382"/>
    <cellStyle name="Salida 4 16" xfId="2383"/>
    <cellStyle name="Salida 4 17" xfId="2384"/>
    <cellStyle name="Salida 4 18" xfId="2385"/>
    <cellStyle name="Salida 4 19" xfId="2386"/>
    <cellStyle name="Salida 4 2" xfId="2387"/>
    <cellStyle name="Salida 4 20" xfId="2388"/>
    <cellStyle name="Salida 4 21" xfId="2389"/>
    <cellStyle name="Salida 4 22" xfId="2390"/>
    <cellStyle name="Salida 4 23" xfId="2391"/>
    <cellStyle name="Salida 4 24" xfId="2392"/>
    <cellStyle name="Salida 4 25" xfId="2393"/>
    <cellStyle name="Salida 4 26" xfId="2394"/>
    <cellStyle name="Salida 4 27" xfId="2395"/>
    <cellStyle name="Salida 4 28" xfId="2396"/>
    <cellStyle name="Salida 4 29" xfId="2397"/>
    <cellStyle name="Salida 4 3" xfId="2398"/>
    <cellStyle name="Salida 4 30" xfId="2399"/>
    <cellStyle name="Salida 4 31" xfId="2400"/>
    <cellStyle name="Salida 4 32" xfId="2401"/>
    <cellStyle name="Salida 4 33" xfId="2402"/>
    <cellStyle name="Salida 4 34" xfId="2403"/>
    <cellStyle name="Salida 4 35" xfId="2404"/>
    <cellStyle name="Salida 4 36" xfId="2405"/>
    <cellStyle name="Salida 4 37" xfId="2406"/>
    <cellStyle name="Salida 4 38" xfId="2407"/>
    <cellStyle name="Salida 4 39" xfId="2408"/>
    <cellStyle name="Salida 4 4" xfId="2409"/>
    <cellStyle name="Salida 4 40" xfId="2410"/>
    <cellStyle name="Salida 4 41" xfId="2411"/>
    <cellStyle name="Salida 4 42" xfId="2412"/>
    <cellStyle name="Salida 4 43" xfId="2413"/>
    <cellStyle name="Salida 4 44" xfId="2414"/>
    <cellStyle name="Salida 4 45" xfId="2415"/>
    <cellStyle name="Salida 4 46" xfId="2416"/>
    <cellStyle name="Salida 4 47" xfId="2417"/>
    <cellStyle name="Salida 4 48" xfId="2418"/>
    <cellStyle name="Salida 4 49" xfId="2419"/>
    <cellStyle name="Salida 4 5" xfId="2420"/>
    <cellStyle name="Salida 4 50" xfId="2421"/>
    <cellStyle name="Salida 4 51" xfId="2422"/>
    <cellStyle name="Salida 4 52" xfId="2423"/>
    <cellStyle name="Salida 4 53" xfId="2424"/>
    <cellStyle name="Salida 4 54" xfId="2425"/>
    <cellStyle name="Salida 4 55" xfId="2426"/>
    <cellStyle name="Salida 4 56" xfId="2427"/>
    <cellStyle name="Salida 4 57" xfId="2428"/>
    <cellStyle name="Salida 4 58" xfId="2429"/>
    <cellStyle name="Salida 4 59" xfId="2430"/>
    <cellStyle name="Salida 4 6" xfId="2431"/>
    <cellStyle name="Salida 4 7" xfId="2432"/>
    <cellStyle name="Salida 4 8" xfId="2433"/>
    <cellStyle name="Salida 4 9" xfId="2434"/>
    <cellStyle name="Texto de advertencia 2" xfId="2435"/>
    <cellStyle name="Texto de advertencia 3" xfId="2436"/>
    <cellStyle name="Texto de advertencia 4" xfId="2437"/>
    <cellStyle name="Texto de advertencia 4 10" xfId="2438"/>
    <cellStyle name="Texto de advertencia 4 11" xfId="2439"/>
    <cellStyle name="Texto de advertencia 4 12" xfId="2440"/>
    <cellStyle name="Texto de advertencia 4 13" xfId="2441"/>
    <cellStyle name="Texto de advertencia 4 14" xfId="2442"/>
    <cellStyle name="Texto de advertencia 4 15" xfId="2443"/>
    <cellStyle name="Texto de advertencia 4 16" xfId="2444"/>
    <cellStyle name="Texto de advertencia 4 17" xfId="2445"/>
    <cellStyle name="Texto de advertencia 4 18" xfId="2446"/>
    <cellStyle name="Texto de advertencia 4 19" xfId="2447"/>
    <cellStyle name="Texto de advertencia 4 2" xfId="2448"/>
    <cellStyle name="Texto de advertencia 4 20" xfId="2449"/>
    <cellStyle name="Texto de advertencia 4 21" xfId="2450"/>
    <cellStyle name="Texto de advertencia 4 22" xfId="2451"/>
    <cellStyle name="Texto de advertencia 4 23" xfId="2452"/>
    <cellStyle name="Texto de advertencia 4 24" xfId="2453"/>
    <cellStyle name="Texto de advertencia 4 25" xfId="2454"/>
    <cellStyle name="Texto de advertencia 4 26" xfId="2455"/>
    <cellStyle name="Texto de advertencia 4 27" xfId="2456"/>
    <cellStyle name="Texto de advertencia 4 28" xfId="2457"/>
    <cellStyle name="Texto de advertencia 4 29" xfId="2458"/>
    <cellStyle name="Texto de advertencia 4 3" xfId="2459"/>
    <cellStyle name="Texto de advertencia 4 30" xfId="2460"/>
    <cellStyle name="Texto de advertencia 4 31" xfId="2461"/>
    <cellStyle name="Texto de advertencia 4 32" xfId="2462"/>
    <cellStyle name="Texto de advertencia 4 33" xfId="2463"/>
    <cellStyle name="Texto de advertencia 4 34" xfId="2464"/>
    <cellStyle name="Texto de advertencia 4 35" xfId="2465"/>
    <cellStyle name="Texto de advertencia 4 36" xfId="2466"/>
    <cellStyle name="Texto de advertencia 4 37" xfId="2467"/>
    <cellStyle name="Texto de advertencia 4 38" xfId="2468"/>
    <cellStyle name="Texto de advertencia 4 39" xfId="2469"/>
    <cellStyle name="Texto de advertencia 4 4" xfId="2470"/>
    <cellStyle name="Texto de advertencia 4 40" xfId="2471"/>
    <cellStyle name="Texto de advertencia 4 41" xfId="2472"/>
    <cellStyle name="Texto de advertencia 4 42" xfId="2473"/>
    <cellStyle name="Texto de advertencia 4 43" xfId="2474"/>
    <cellStyle name="Texto de advertencia 4 44" xfId="2475"/>
    <cellStyle name="Texto de advertencia 4 45" xfId="2476"/>
    <cellStyle name="Texto de advertencia 4 46" xfId="2477"/>
    <cellStyle name="Texto de advertencia 4 47" xfId="2478"/>
    <cellStyle name="Texto de advertencia 4 48" xfId="2479"/>
    <cellStyle name="Texto de advertencia 4 49" xfId="2480"/>
    <cellStyle name="Texto de advertencia 4 5" xfId="2481"/>
    <cellStyle name="Texto de advertencia 4 50" xfId="2482"/>
    <cellStyle name="Texto de advertencia 4 51" xfId="2483"/>
    <cellStyle name="Texto de advertencia 4 52" xfId="2484"/>
    <cellStyle name="Texto de advertencia 4 53" xfId="2485"/>
    <cellStyle name="Texto de advertencia 4 54" xfId="2486"/>
    <cellStyle name="Texto de advertencia 4 55" xfId="2487"/>
    <cellStyle name="Texto de advertencia 4 56" xfId="2488"/>
    <cellStyle name="Texto de advertencia 4 57" xfId="2489"/>
    <cellStyle name="Texto de advertencia 4 58" xfId="2490"/>
    <cellStyle name="Texto de advertencia 4 59" xfId="2491"/>
    <cellStyle name="Texto de advertencia 4 6" xfId="2492"/>
    <cellStyle name="Texto de advertencia 4 7" xfId="2493"/>
    <cellStyle name="Texto de advertencia 4 8" xfId="2494"/>
    <cellStyle name="Texto de advertencia 4 9" xfId="2495"/>
    <cellStyle name="Texto explicativo 2" xfId="2496"/>
    <cellStyle name="Texto explicativo 3" xfId="2497"/>
    <cellStyle name="Texto explicativo 4" xfId="2498"/>
    <cellStyle name="Texto explicativo 4 10" xfId="2499"/>
    <cellStyle name="Texto explicativo 4 11" xfId="2500"/>
    <cellStyle name="Texto explicativo 4 12" xfId="2501"/>
    <cellStyle name="Texto explicativo 4 13" xfId="2502"/>
    <cellStyle name="Texto explicativo 4 14" xfId="2503"/>
    <cellStyle name="Texto explicativo 4 15" xfId="2504"/>
    <cellStyle name="Texto explicativo 4 16" xfId="2505"/>
    <cellStyle name="Texto explicativo 4 17" xfId="2506"/>
    <cellStyle name="Texto explicativo 4 18" xfId="2507"/>
    <cellStyle name="Texto explicativo 4 19" xfId="2508"/>
    <cellStyle name="Texto explicativo 4 2" xfId="2509"/>
    <cellStyle name="Texto explicativo 4 20" xfId="2510"/>
    <cellStyle name="Texto explicativo 4 21" xfId="2511"/>
    <cellStyle name="Texto explicativo 4 22" xfId="2512"/>
    <cellStyle name="Texto explicativo 4 23" xfId="2513"/>
    <cellStyle name="Texto explicativo 4 24" xfId="2514"/>
    <cellStyle name="Texto explicativo 4 25" xfId="2515"/>
    <cellStyle name="Texto explicativo 4 26" xfId="2516"/>
    <cellStyle name="Texto explicativo 4 27" xfId="2517"/>
    <cellStyle name="Texto explicativo 4 28" xfId="2518"/>
    <cellStyle name="Texto explicativo 4 29" xfId="2519"/>
    <cellStyle name="Texto explicativo 4 3" xfId="2520"/>
    <cellStyle name="Texto explicativo 4 30" xfId="2521"/>
    <cellStyle name="Texto explicativo 4 31" xfId="2522"/>
    <cellStyle name="Texto explicativo 4 32" xfId="2523"/>
    <cellStyle name="Texto explicativo 4 33" xfId="2524"/>
    <cellStyle name="Texto explicativo 4 34" xfId="2525"/>
    <cellStyle name="Texto explicativo 4 35" xfId="2526"/>
    <cellStyle name="Texto explicativo 4 36" xfId="2527"/>
    <cellStyle name="Texto explicativo 4 37" xfId="2528"/>
    <cellStyle name="Texto explicativo 4 38" xfId="2529"/>
    <cellStyle name="Texto explicativo 4 39" xfId="2530"/>
    <cellStyle name="Texto explicativo 4 4" xfId="2531"/>
    <cellStyle name="Texto explicativo 4 40" xfId="2532"/>
    <cellStyle name="Texto explicativo 4 41" xfId="2533"/>
    <cellStyle name="Texto explicativo 4 42" xfId="2534"/>
    <cellStyle name="Texto explicativo 4 43" xfId="2535"/>
    <cellStyle name="Texto explicativo 4 44" xfId="2536"/>
    <cellStyle name="Texto explicativo 4 45" xfId="2537"/>
    <cellStyle name="Texto explicativo 4 46" xfId="2538"/>
    <cellStyle name="Texto explicativo 4 47" xfId="2539"/>
    <cellStyle name="Texto explicativo 4 48" xfId="2540"/>
    <cellStyle name="Texto explicativo 4 49" xfId="2541"/>
    <cellStyle name="Texto explicativo 4 5" xfId="2542"/>
    <cellStyle name="Texto explicativo 4 50" xfId="2543"/>
    <cellStyle name="Texto explicativo 4 51" xfId="2544"/>
    <cellStyle name="Texto explicativo 4 52" xfId="2545"/>
    <cellStyle name="Texto explicativo 4 53" xfId="2546"/>
    <cellStyle name="Texto explicativo 4 54" xfId="2547"/>
    <cellStyle name="Texto explicativo 4 55" xfId="2548"/>
    <cellStyle name="Texto explicativo 4 56" xfId="2549"/>
    <cellStyle name="Texto explicativo 4 57" xfId="2550"/>
    <cellStyle name="Texto explicativo 4 58" xfId="2551"/>
    <cellStyle name="Texto explicativo 4 59" xfId="2552"/>
    <cellStyle name="Texto explicativo 4 6" xfId="2553"/>
    <cellStyle name="Texto explicativo 4 7" xfId="2554"/>
    <cellStyle name="Texto explicativo 4 8" xfId="2555"/>
    <cellStyle name="Texto explicativo 4 9" xfId="2556"/>
    <cellStyle name="Título 1 2" xfId="2557"/>
    <cellStyle name="Título 1 3" xfId="2558"/>
    <cellStyle name="Título 1 4" xfId="2559"/>
    <cellStyle name="Título 1 4 10" xfId="2560"/>
    <cellStyle name="Título 1 4 11" xfId="2561"/>
    <cellStyle name="Título 1 4 12" xfId="2562"/>
    <cellStyle name="Título 1 4 13" xfId="2563"/>
    <cellStyle name="Título 1 4 14" xfId="2564"/>
    <cellStyle name="Título 1 4 15" xfId="2565"/>
    <cellStyle name="Título 1 4 16" xfId="2566"/>
    <cellStyle name="Título 1 4 17" xfId="2567"/>
    <cellStyle name="Título 1 4 18" xfId="2568"/>
    <cellStyle name="Título 1 4 19" xfId="2569"/>
    <cellStyle name="Título 1 4 2" xfId="2570"/>
    <cellStyle name="Título 1 4 20" xfId="2571"/>
    <cellStyle name="Título 1 4 21" xfId="2572"/>
    <cellStyle name="Título 1 4 22" xfId="2573"/>
    <cellStyle name="Título 1 4 23" xfId="2574"/>
    <cellStyle name="Título 1 4 24" xfId="2575"/>
    <cellStyle name="Título 1 4 25" xfId="2576"/>
    <cellStyle name="Título 1 4 26" xfId="2577"/>
    <cellStyle name="Título 1 4 27" xfId="2578"/>
    <cellStyle name="Título 1 4 28" xfId="2579"/>
    <cellStyle name="Título 1 4 29" xfId="2580"/>
    <cellStyle name="Título 1 4 3" xfId="2581"/>
    <cellStyle name="Título 1 4 30" xfId="2582"/>
    <cellStyle name="Título 1 4 31" xfId="2583"/>
    <cellStyle name="Título 1 4 32" xfId="2584"/>
    <cellStyle name="Título 1 4 33" xfId="2585"/>
    <cellStyle name="Título 1 4 34" xfId="2586"/>
    <cellStyle name="Título 1 4 35" xfId="2587"/>
    <cellStyle name="Título 1 4 36" xfId="2588"/>
    <cellStyle name="Título 1 4 37" xfId="2589"/>
    <cellStyle name="Título 1 4 38" xfId="2590"/>
    <cellStyle name="Título 1 4 39" xfId="2591"/>
    <cellStyle name="Título 1 4 4" xfId="2592"/>
    <cellStyle name="Título 1 4 40" xfId="2593"/>
    <cellStyle name="Título 1 4 41" xfId="2594"/>
    <cellStyle name="Título 1 4 42" xfId="2595"/>
    <cellStyle name="Título 1 4 43" xfId="2596"/>
    <cellStyle name="Título 1 4 44" xfId="2597"/>
    <cellStyle name="Título 1 4 45" xfId="2598"/>
    <cellStyle name="Título 1 4 46" xfId="2599"/>
    <cellStyle name="Título 1 4 47" xfId="2600"/>
    <cellStyle name="Título 1 4 48" xfId="2601"/>
    <cellStyle name="Título 1 4 49" xfId="2602"/>
    <cellStyle name="Título 1 4 5" xfId="2603"/>
    <cellStyle name="Título 1 4 50" xfId="2604"/>
    <cellStyle name="Título 1 4 51" xfId="2605"/>
    <cellStyle name="Título 1 4 52" xfId="2606"/>
    <cellStyle name="Título 1 4 53" xfId="2607"/>
    <cellStyle name="Título 1 4 54" xfId="2608"/>
    <cellStyle name="Título 1 4 55" xfId="2609"/>
    <cellStyle name="Título 1 4 56" xfId="2610"/>
    <cellStyle name="Título 1 4 57" xfId="2611"/>
    <cellStyle name="Título 1 4 58" xfId="2612"/>
    <cellStyle name="Título 1 4 59" xfId="2613"/>
    <cellStyle name="Título 1 4 6" xfId="2614"/>
    <cellStyle name="Título 1 4 7" xfId="2615"/>
    <cellStyle name="Título 1 4 8" xfId="2616"/>
    <cellStyle name="Título 1 4 9" xfId="2617"/>
    <cellStyle name="Título 2 2" xfId="2618"/>
    <cellStyle name="Título 2 3" xfId="2619"/>
    <cellStyle name="Título 2 4" xfId="2620"/>
    <cellStyle name="Título 2 4 10" xfId="2621"/>
    <cellStyle name="Título 2 4 11" xfId="2622"/>
    <cellStyle name="Título 2 4 12" xfId="2623"/>
    <cellStyle name="Título 2 4 13" xfId="2624"/>
    <cellStyle name="Título 2 4 14" xfId="2625"/>
    <cellStyle name="Título 2 4 15" xfId="2626"/>
    <cellStyle name="Título 2 4 16" xfId="2627"/>
    <cellStyle name="Título 2 4 17" xfId="2628"/>
    <cellStyle name="Título 2 4 18" xfId="2629"/>
    <cellStyle name="Título 2 4 19" xfId="2630"/>
    <cellStyle name="Título 2 4 2" xfId="2631"/>
    <cellStyle name="Título 2 4 20" xfId="2632"/>
    <cellStyle name="Título 2 4 21" xfId="2633"/>
    <cellStyle name="Título 2 4 22" xfId="2634"/>
    <cellStyle name="Título 2 4 23" xfId="2635"/>
    <cellStyle name="Título 2 4 24" xfId="2636"/>
    <cellStyle name="Título 2 4 25" xfId="2637"/>
    <cellStyle name="Título 2 4 26" xfId="2638"/>
    <cellStyle name="Título 2 4 27" xfId="2639"/>
    <cellStyle name="Título 2 4 28" xfId="2640"/>
    <cellStyle name="Título 2 4 29" xfId="2641"/>
    <cellStyle name="Título 2 4 3" xfId="2642"/>
    <cellStyle name="Título 2 4 30" xfId="2643"/>
    <cellStyle name="Título 2 4 31" xfId="2644"/>
    <cellStyle name="Título 2 4 32" xfId="2645"/>
    <cellStyle name="Título 2 4 33" xfId="2646"/>
    <cellStyle name="Título 2 4 34" xfId="2647"/>
    <cellStyle name="Título 2 4 35" xfId="2648"/>
    <cellStyle name="Título 2 4 36" xfId="2649"/>
    <cellStyle name="Título 2 4 37" xfId="2650"/>
    <cellStyle name="Título 2 4 38" xfId="2651"/>
    <cellStyle name="Título 2 4 39" xfId="2652"/>
    <cellStyle name="Título 2 4 4" xfId="2653"/>
    <cellStyle name="Título 2 4 40" xfId="2654"/>
    <cellStyle name="Título 2 4 41" xfId="2655"/>
    <cellStyle name="Título 2 4 42" xfId="2656"/>
    <cellStyle name="Título 2 4 43" xfId="2657"/>
    <cellStyle name="Título 2 4 44" xfId="2658"/>
    <cellStyle name="Título 2 4 45" xfId="2659"/>
    <cellStyle name="Título 2 4 46" xfId="2660"/>
    <cellStyle name="Título 2 4 47" xfId="2661"/>
    <cellStyle name="Título 2 4 48" xfId="2662"/>
    <cellStyle name="Título 2 4 49" xfId="2663"/>
    <cellStyle name="Título 2 4 5" xfId="2664"/>
    <cellStyle name="Título 2 4 50" xfId="2665"/>
    <cellStyle name="Título 2 4 51" xfId="2666"/>
    <cellStyle name="Título 2 4 52" xfId="2667"/>
    <cellStyle name="Título 2 4 53" xfId="2668"/>
    <cellStyle name="Título 2 4 54" xfId="2669"/>
    <cellStyle name="Título 2 4 55" xfId="2670"/>
    <cellStyle name="Título 2 4 56" xfId="2671"/>
    <cellStyle name="Título 2 4 57" xfId="2672"/>
    <cellStyle name="Título 2 4 58" xfId="2673"/>
    <cellStyle name="Título 2 4 59" xfId="2674"/>
    <cellStyle name="Título 2 4 6" xfId="2675"/>
    <cellStyle name="Título 2 4 7" xfId="2676"/>
    <cellStyle name="Título 2 4 8" xfId="2677"/>
    <cellStyle name="Título 2 4 9" xfId="2678"/>
    <cellStyle name="Título 3 2" xfId="2679"/>
    <cellStyle name="Título 3 3" xfId="2680"/>
    <cellStyle name="Título 3 4" xfId="2681"/>
    <cellStyle name="Título 3 4 10" xfId="2682"/>
    <cellStyle name="Título 3 4 11" xfId="2683"/>
    <cellStyle name="Título 3 4 12" xfId="2684"/>
    <cellStyle name="Título 3 4 13" xfId="2685"/>
    <cellStyle name="Título 3 4 14" xfId="2686"/>
    <cellStyle name="Título 3 4 15" xfId="2687"/>
    <cellStyle name="Título 3 4 16" xfId="2688"/>
    <cellStyle name="Título 3 4 17" xfId="2689"/>
    <cellStyle name="Título 3 4 18" xfId="2690"/>
    <cellStyle name="Título 3 4 19" xfId="2691"/>
    <cellStyle name="Título 3 4 2" xfId="2692"/>
    <cellStyle name="Título 3 4 20" xfId="2693"/>
    <cellStyle name="Título 3 4 21" xfId="2694"/>
    <cellStyle name="Título 3 4 22" xfId="2695"/>
    <cellStyle name="Título 3 4 23" xfId="2696"/>
    <cellStyle name="Título 3 4 24" xfId="2697"/>
    <cellStyle name="Título 3 4 25" xfId="2698"/>
    <cellStyle name="Título 3 4 26" xfId="2699"/>
    <cellStyle name="Título 3 4 27" xfId="2700"/>
    <cellStyle name="Título 3 4 28" xfId="2701"/>
    <cellStyle name="Título 3 4 29" xfId="2702"/>
    <cellStyle name="Título 3 4 3" xfId="2703"/>
    <cellStyle name="Título 3 4 30" xfId="2704"/>
    <cellStyle name="Título 3 4 31" xfId="2705"/>
    <cellStyle name="Título 3 4 32" xfId="2706"/>
    <cellStyle name="Título 3 4 33" xfId="2707"/>
    <cellStyle name="Título 3 4 34" xfId="2708"/>
    <cellStyle name="Título 3 4 35" xfId="2709"/>
    <cellStyle name="Título 3 4 36" xfId="2710"/>
    <cellStyle name="Título 3 4 37" xfId="2711"/>
    <cellStyle name="Título 3 4 38" xfId="2712"/>
    <cellStyle name="Título 3 4 39" xfId="2713"/>
    <cellStyle name="Título 3 4 4" xfId="2714"/>
    <cellStyle name="Título 3 4 40" xfId="2715"/>
    <cellStyle name="Título 3 4 41" xfId="2716"/>
    <cellStyle name="Título 3 4 42" xfId="2717"/>
    <cellStyle name="Título 3 4 43" xfId="2718"/>
    <cellStyle name="Título 3 4 44" xfId="2719"/>
    <cellStyle name="Título 3 4 45" xfId="2720"/>
    <cellStyle name="Título 3 4 46" xfId="2721"/>
    <cellStyle name="Título 3 4 47" xfId="2722"/>
    <cellStyle name="Título 3 4 48" xfId="2723"/>
    <cellStyle name="Título 3 4 49" xfId="2724"/>
    <cellStyle name="Título 3 4 5" xfId="2725"/>
    <cellStyle name="Título 3 4 50" xfId="2726"/>
    <cellStyle name="Título 3 4 51" xfId="2727"/>
    <cellStyle name="Título 3 4 52" xfId="2728"/>
    <cellStyle name="Título 3 4 53" xfId="2729"/>
    <cellStyle name="Título 3 4 54" xfId="2730"/>
    <cellStyle name="Título 3 4 55" xfId="2731"/>
    <cellStyle name="Título 3 4 56" xfId="2732"/>
    <cellStyle name="Título 3 4 57" xfId="2733"/>
    <cellStyle name="Título 3 4 58" xfId="2734"/>
    <cellStyle name="Título 3 4 59" xfId="2735"/>
    <cellStyle name="Título 3 4 6" xfId="2736"/>
    <cellStyle name="Título 3 4 7" xfId="2737"/>
    <cellStyle name="Título 3 4 8" xfId="2738"/>
    <cellStyle name="Título 3 4 9" xfId="2739"/>
    <cellStyle name="Título 4" xfId="2740"/>
    <cellStyle name="Título 5" xfId="2741"/>
    <cellStyle name="Título 6" xfId="2742"/>
    <cellStyle name="Título 6 10" xfId="2743"/>
    <cellStyle name="Título 6 11" xfId="2744"/>
    <cellStyle name="Título 6 12" xfId="2745"/>
    <cellStyle name="Título 6 13" xfId="2746"/>
    <cellStyle name="Título 6 14" xfId="2747"/>
    <cellStyle name="Título 6 15" xfId="2748"/>
    <cellStyle name="Título 6 16" xfId="2749"/>
    <cellStyle name="Título 6 17" xfId="2750"/>
    <cellStyle name="Título 6 18" xfId="2751"/>
    <cellStyle name="Título 6 19" xfId="2752"/>
    <cellStyle name="Título 6 2" xfId="2753"/>
    <cellStyle name="Título 6 20" xfId="2754"/>
    <cellStyle name="Título 6 21" xfId="2755"/>
    <cellStyle name="Título 6 22" xfId="2756"/>
    <cellStyle name="Título 6 23" xfId="2757"/>
    <cellStyle name="Título 6 24" xfId="2758"/>
    <cellStyle name="Título 6 25" xfId="2759"/>
    <cellStyle name="Título 6 26" xfId="2760"/>
    <cellStyle name="Título 6 27" xfId="2761"/>
    <cellStyle name="Título 6 28" xfId="2762"/>
    <cellStyle name="Título 6 29" xfId="2763"/>
    <cellStyle name="Título 6 3" xfId="2764"/>
    <cellStyle name="Título 6 30" xfId="2765"/>
    <cellStyle name="Título 6 31" xfId="2766"/>
    <cellStyle name="Título 6 32" xfId="2767"/>
    <cellStyle name="Título 6 33" xfId="2768"/>
    <cellStyle name="Título 6 34" xfId="2769"/>
    <cellStyle name="Título 6 35" xfId="2770"/>
    <cellStyle name="Título 6 36" xfId="2771"/>
    <cellStyle name="Título 6 37" xfId="2772"/>
    <cellStyle name="Título 6 38" xfId="2773"/>
    <cellStyle name="Título 6 39" xfId="2774"/>
    <cellStyle name="Título 6 4" xfId="2775"/>
    <cellStyle name="Título 6 40" xfId="2776"/>
    <cellStyle name="Título 6 41" xfId="2777"/>
    <cellStyle name="Título 6 42" xfId="2778"/>
    <cellStyle name="Título 6 43" xfId="2779"/>
    <cellStyle name="Título 6 44" xfId="2780"/>
    <cellStyle name="Título 6 45" xfId="2781"/>
    <cellStyle name="Título 6 46" xfId="2782"/>
    <cellStyle name="Título 6 47" xfId="2783"/>
    <cellStyle name="Título 6 48" xfId="2784"/>
    <cellStyle name="Título 6 49" xfId="2785"/>
    <cellStyle name="Título 6 5" xfId="2786"/>
    <cellStyle name="Título 6 50" xfId="2787"/>
    <cellStyle name="Título 6 51" xfId="2788"/>
    <cellStyle name="Título 6 52" xfId="2789"/>
    <cellStyle name="Título 6 53" xfId="2790"/>
    <cellStyle name="Título 6 54" xfId="2791"/>
    <cellStyle name="Título 6 55" xfId="2792"/>
    <cellStyle name="Título 6 56" xfId="2793"/>
    <cellStyle name="Título 6 57" xfId="2794"/>
    <cellStyle name="Título 6 58" xfId="2795"/>
    <cellStyle name="Título 6 59" xfId="2796"/>
    <cellStyle name="Título 6 6" xfId="2797"/>
    <cellStyle name="Título 6 7" xfId="2798"/>
    <cellStyle name="Título 6 8" xfId="2799"/>
    <cellStyle name="Título 6 9" xfId="2800"/>
    <cellStyle name="Total 2" xfId="2801"/>
    <cellStyle name="Total 3" xfId="2802"/>
    <cellStyle name="Total 4" xfId="2803"/>
    <cellStyle name="Total 4 10" xfId="2804"/>
    <cellStyle name="Total 4 11" xfId="2805"/>
    <cellStyle name="Total 4 12" xfId="2806"/>
    <cellStyle name="Total 4 13" xfId="2807"/>
    <cellStyle name="Total 4 14" xfId="2808"/>
    <cellStyle name="Total 4 15" xfId="2809"/>
    <cellStyle name="Total 4 16" xfId="2810"/>
    <cellStyle name="Total 4 17" xfId="2811"/>
    <cellStyle name="Total 4 18" xfId="2812"/>
    <cellStyle name="Total 4 19" xfId="2813"/>
    <cellStyle name="Total 4 2" xfId="2814"/>
    <cellStyle name="Total 4 20" xfId="2815"/>
    <cellStyle name="Total 4 21" xfId="2816"/>
    <cellStyle name="Total 4 22" xfId="2817"/>
    <cellStyle name="Total 4 23" xfId="2818"/>
    <cellStyle name="Total 4 24" xfId="2819"/>
    <cellStyle name="Total 4 25" xfId="2820"/>
    <cellStyle name="Total 4 26" xfId="2821"/>
    <cellStyle name="Total 4 27" xfId="2822"/>
    <cellStyle name="Total 4 28" xfId="2823"/>
    <cellStyle name="Total 4 29" xfId="2824"/>
    <cellStyle name="Total 4 3" xfId="2825"/>
    <cellStyle name="Total 4 30" xfId="2826"/>
    <cellStyle name="Total 4 31" xfId="2827"/>
    <cellStyle name="Total 4 32" xfId="2828"/>
    <cellStyle name="Total 4 33" xfId="2829"/>
    <cellStyle name="Total 4 34" xfId="2830"/>
    <cellStyle name="Total 4 35" xfId="2831"/>
    <cellStyle name="Total 4 36" xfId="2832"/>
    <cellStyle name="Total 4 37" xfId="2833"/>
    <cellStyle name="Total 4 38" xfId="2834"/>
    <cellStyle name="Total 4 39" xfId="2835"/>
    <cellStyle name="Total 4 4" xfId="2836"/>
    <cellStyle name="Total 4 40" xfId="2837"/>
    <cellStyle name="Total 4 41" xfId="2838"/>
    <cellStyle name="Total 4 42" xfId="2839"/>
    <cellStyle name="Total 4 43" xfId="2840"/>
    <cellStyle name="Total 4 44" xfId="2841"/>
    <cellStyle name="Total 4 45" xfId="2842"/>
    <cellStyle name="Total 4 46" xfId="2843"/>
    <cellStyle name="Total 4 47" xfId="2844"/>
    <cellStyle name="Total 4 48" xfId="2845"/>
    <cellStyle name="Total 4 49" xfId="2846"/>
    <cellStyle name="Total 4 5" xfId="2847"/>
    <cellStyle name="Total 4 50" xfId="2848"/>
    <cellStyle name="Total 4 51" xfId="2849"/>
    <cellStyle name="Total 4 52" xfId="2850"/>
    <cellStyle name="Total 4 53" xfId="2851"/>
    <cellStyle name="Total 4 54" xfId="2852"/>
    <cellStyle name="Total 4 55" xfId="2853"/>
    <cellStyle name="Total 4 56" xfId="2854"/>
    <cellStyle name="Total 4 57" xfId="2855"/>
    <cellStyle name="Total 4 58" xfId="2856"/>
    <cellStyle name="Total 4 59" xfId="2857"/>
    <cellStyle name="Total 4 6" xfId="2858"/>
    <cellStyle name="Total 4 7" xfId="2859"/>
    <cellStyle name="Total 4 8" xfId="2860"/>
    <cellStyle name="Total 4 9" xfId="28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3" name="2 Conector recto"/>
        <xdr:cNvCxnSpPr/>
      </xdr:nvCxnSpPr>
      <xdr:spPr>
        <a:xfrm>
          <a:off x="552450" y="105251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5" name="4 Conector recto"/>
        <xdr:cNvCxnSpPr/>
      </xdr:nvCxnSpPr>
      <xdr:spPr>
        <a:xfrm>
          <a:off x="4105275" y="105156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9" name="8 Conector recto"/>
        <xdr:cNvCxnSpPr/>
      </xdr:nvCxnSpPr>
      <xdr:spPr>
        <a:xfrm>
          <a:off x="7591425" y="105251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10" name="9 Conector recto"/>
        <xdr:cNvCxnSpPr/>
      </xdr:nvCxnSpPr>
      <xdr:spPr>
        <a:xfrm>
          <a:off x="552450" y="10515600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11" name="10 Conector recto"/>
        <xdr:cNvCxnSpPr/>
      </xdr:nvCxnSpPr>
      <xdr:spPr>
        <a:xfrm>
          <a:off x="4105275" y="10506075"/>
          <a:ext cx="4238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12" name="11 Conector recto"/>
        <xdr:cNvCxnSpPr/>
      </xdr:nvCxnSpPr>
      <xdr:spPr>
        <a:xfrm>
          <a:off x="9429750" y="105156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14</xdr:row>
      <xdr:rowOff>169360</xdr:rowOff>
    </xdr:from>
    <xdr:ext cx="6362700" cy="1344663"/>
    <xdr:sp macro="" textlink="">
      <xdr:nvSpPr>
        <xdr:cNvPr id="2" name="1 Rectángulo"/>
        <xdr:cNvSpPr/>
      </xdr:nvSpPr>
      <xdr:spPr>
        <a:xfrm>
          <a:off x="2343150" y="2836360"/>
          <a:ext cx="6362700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10541" cmpd="sng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No</a:t>
          </a:r>
          <a:r>
            <a:rPr lang="es-ES" sz="8000" b="1" cap="none" spc="0" baseline="0">
              <a:ln w="10541" cmpd="sng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 Aplica</a:t>
          </a:r>
          <a:endParaRPr lang="es-ES" sz="8000" b="1" cap="none" spc="0">
            <a:ln w="10541" cmpd="sng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1</xdr:col>
      <xdr:colOff>647700</xdr:colOff>
      <xdr:row>49</xdr:row>
      <xdr:rowOff>0</xdr:rowOff>
    </xdr:from>
    <xdr:to>
      <xdr:col>3</xdr:col>
      <xdr:colOff>1266825</xdr:colOff>
      <xdr:row>49</xdr:row>
      <xdr:rowOff>0</xdr:rowOff>
    </xdr:to>
    <xdr:cxnSp macro="">
      <xdr:nvCxnSpPr>
        <xdr:cNvPr id="3" name="2 Conector recto"/>
        <xdr:cNvCxnSpPr/>
      </xdr:nvCxnSpPr>
      <xdr:spPr>
        <a:xfrm>
          <a:off x="1409700" y="85725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49</xdr:row>
      <xdr:rowOff>19050</xdr:rowOff>
    </xdr:from>
    <xdr:to>
      <xdr:col>6</xdr:col>
      <xdr:colOff>190500</xdr:colOff>
      <xdr:row>49</xdr:row>
      <xdr:rowOff>19050</xdr:rowOff>
    </xdr:to>
    <xdr:cxnSp macro="">
      <xdr:nvCxnSpPr>
        <xdr:cNvPr id="4" name="3 Conector recto"/>
        <xdr:cNvCxnSpPr/>
      </xdr:nvCxnSpPr>
      <xdr:spPr>
        <a:xfrm>
          <a:off x="4686300" y="85915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49</xdr:row>
      <xdr:rowOff>9525</xdr:rowOff>
    </xdr:from>
    <xdr:to>
      <xdr:col>10</xdr:col>
      <xdr:colOff>9525</xdr:colOff>
      <xdr:row>49</xdr:row>
      <xdr:rowOff>9525</xdr:rowOff>
    </xdr:to>
    <xdr:cxnSp macro="">
      <xdr:nvCxnSpPr>
        <xdr:cNvPr id="5" name="4 Conector recto"/>
        <xdr:cNvCxnSpPr/>
      </xdr:nvCxnSpPr>
      <xdr:spPr>
        <a:xfrm>
          <a:off x="7715250" y="85820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47864"/>
          <a:ext cx="11966864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285750" y="13127181"/>
          <a:ext cx="1835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6" name="5 Conector recto"/>
        <xdr:cNvCxnSpPr/>
      </xdr:nvCxnSpPr>
      <xdr:spPr>
        <a:xfrm>
          <a:off x="3827318" y="13127181"/>
          <a:ext cx="256309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8" name="7 Conector recto"/>
        <xdr:cNvCxnSpPr/>
      </xdr:nvCxnSpPr>
      <xdr:spPr>
        <a:xfrm>
          <a:off x="7819159" y="13127182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180356</xdr:colOff>
      <xdr:row>86</xdr:row>
      <xdr:rowOff>171450</xdr:rowOff>
    </xdr:from>
    <xdr:to>
      <xdr:col>2</xdr:col>
      <xdr:colOff>1704975</xdr:colOff>
      <xdr:row>86</xdr:row>
      <xdr:rowOff>173182</xdr:rowOff>
    </xdr:to>
    <xdr:cxnSp macro="">
      <xdr:nvCxnSpPr>
        <xdr:cNvPr id="2" name="1 Conector recto"/>
        <xdr:cNvCxnSpPr/>
      </xdr:nvCxnSpPr>
      <xdr:spPr>
        <a:xfrm flipV="1">
          <a:off x="180356" y="13115925"/>
          <a:ext cx="2534269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2143125</xdr:colOff>
      <xdr:row>95</xdr:row>
      <xdr:rowOff>152400</xdr:rowOff>
    </xdr:from>
    <xdr:to>
      <xdr:col>8</xdr:col>
      <xdr:colOff>48244</xdr:colOff>
      <xdr:row>95</xdr:row>
      <xdr:rowOff>154132</xdr:rowOff>
    </xdr:to>
    <xdr:cxnSp macro="">
      <xdr:nvCxnSpPr>
        <xdr:cNvPr id="3" name="2 Conector recto"/>
        <xdr:cNvCxnSpPr/>
      </xdr:nvCxnSpPr>
      <xdr:spPr>
        <a:xfrm flipV="1">
          <a:off x="3095625" y="14811375"/>
          <a:ext cx="4553569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3209925</xdr:colOff>
      <xdr:row>86</xdr:row>
      <xdr:rowOff>161925</xdr:rowOff>
    </xdr:from>
    <xdr:to>
      <xdr:col>10</xdr:col>
      <xdr:colOff>0</xdr:colOff>
      <xdr:row>86</xdr:row>
      <xdr:rowOff>163657</xdr:rowOff>
    </xdr:to>
    <xdr:cxnSp macro="">
      <xdr:nvCxnSpPr>
        <xdr:cNvPr id="4" name="3 Conector recto"/>
        <xdr:cNvCxnSpPr/>
      </xdr:nvCxnSpPr>
      <xdr:spPr>
        <a:xfrm flipV="1">
          <a:off x="3095625" y="13106400"/>
          <a:ext cx="5857875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142875</xdr:rowOff>
    </xdr:from>
    <xdr:to>
      <xdr:col>2</xdr:col>
      <xdr:colOff>180975</xdr:colOff>
      <xdr:row>3</xdr:row>
      <xdr:rowOff>180975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11239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6" name="5 Conector recto"/>
        <xdr:cNvCxnSpPr/>
      </xdr:nvCxnSpPr>
      <xdr:spPr>
        <a:xfrm>
          <a:off x="6505575" y="9763125"/>
          <a:ext cx="3143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8" name="7 Conector recto"/>
        <xdr:cNvCxnSpPr/>
      </xdr:nvCxnSpPr>
      <xdr:spPr>
        <a:xfrm>
          <a:off x="11144250" y="9744075"/>
          <a:ext cx="4229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9" name="8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180356</xdr:colOff>
      <xdr:row>86</xdr:row>
      <xdr:rowOff>171450</xdr:rowOff>
    </xdr:from>
    <xdr:to>
      <xdr:col>2</xdr:col>
      <xdr:colOff>1704975</xdr:colOff>
      <xdr:row>86</xdr:row>
      <xdr:rowOff>173182</xdr:rowOff>
    </xdr:to>
    <xdr:cxnSp macro="">
      <xdr:nvCxnSpPr>
        <xdr:cNvPr id="2" name="1 Conector recto"/>
        <xdr:cNvCxnSpPr/>
      </xdr:nvCxnSpPr>
      <xdr:spPr>
        <a:xfrm flipV="1">
          <a:off x="180356" y="13115925"/>
          <a:ext cx="2534269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2143125</xdr:colOff>
      <xdr:row>95</xdr:row>
      <xdr:rowOff>152400</xdr:rowOff>
    </xdr:from>
    <xdr:to>
      <xdr:col>8</xdr:col>
      <xdr:colOff>48244</xdr:colOff>
      <xdr:row>95</xdr:row>
      <xdr:rowOff>154132</xdr:rowOff>
    </xdr:to>
    <xdr:cxnSp macro="">
      <xdr:nvCxnSpPr>
        <xdr:cNvPr id="3" name="2 Conector recto"/>
        <xdr:cNvCxnSpPr/>
      </xdr:nvCxnSpPr>
      <xdr:spPr>
        <a:xfrm flipV="1">
          <a:off x="2971800" y="14811375"/>
          <a:ext cx="4420219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3209925</xdr:colOff>
      <xdr:row>86</xdr:row>
      <xdr:rowOff>161925</xdr:rowOff>
    </xdr:from>
    <xdr:to>
      <xdr:col>10</xdr:col>
      <xdr:colOff>0</xdr:colOff>
      <xdr:row>86</xdr:row>
      <xdr:rowOff>163657</xdr:rowOff>
    </xdr:to>
    <xdr:cxnSp macro="">
      <xdr:nvCxnSpPr>
        <xdr:cNvPr id="4" name="3 Conector recto"/>
        <xdr:cNvCxnSpPr/>
      </xdr:nvCxnSpPr>
      <xdr:spPr>
        <a:xfrm flipV="1">
          <a:off x="2971800" y="13106400"/>
          <a:ext cx="5724525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142875</xdr:rowOff>
    </xdr:from>
    <xdr:to>
      <xdr:col>2</xdr:col>
      <xdr:colOff>180975</xdr:colOff>
      <xdr:row>4</xdr:row>
      <xdr:rowOff>1177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11239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6" name="5 Conector recto"/>
        <xdr:cNvCxnSpPr/>
      </xdr:nvCxnSpPr>
      <xdr:spPr>
        <a:xfrm>
          <a:off x="190500" y="1122997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9" name="8 Conector recto"/>
        <xdr:cNvCxnSpPr/>
      </xdr:nvCxnSpPr>
      <xdr:spPr>
        <a:xfrm>
          <a:off x="8979055" y="10698201"/>
          <a:ext cx="26600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5" name="4 Conector recto"/>
        <xdr:cNvCxnSpPr/>
      </xdr:nvCxnSpPr>
      <xdr:spPr>
        <a:xfrm>
          <a:off x="76200" y="8934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5" name="4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6" name="5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7" name="6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4/ESTADOS%20FINANCIEROS/11%20Noviembre/Estados%20Financieros%20Noviembre%202014%20ASE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 (2)"/>
      <sheetName val="Variaciones"/>
      <sheetName val="Actividades"/>
      <sheetName val="Flujo"/>
      <sheetName val="Cambios"/>
      <sheetName val="Balance (2)"/>
      <sheetName val="Cambios conac"/>
      <sheetName val="Balance (3)"/>
      <sheetName val="Ing y Egr"/>
      <sheetName val="Cuenta Economica"/>
      <sheetName val="Ing y Egr 1"/>
      <sheetName val="Presupuesto Global 2010 BIS"/>
      <sheetName val="Comparativo Presupuestal"/>
      <sheetName val="Hoja1"/>
      <sheetName val="Flujo de Efectivo"/>
      <sheetName val="Cap 1000"/>
      <sheetName val="Hoja2"/>
    </sheetNames>
    <sheetDataSet>
      <sheetData sheetId="0">
        <row r="12">
          <cell r="D12">
            <v>23500</v>
          </cell>
        </row>
        <row r="13">
          <cell r="D13">
            <v>1480158</v>
          </cell>
          <cell r="L13">
            <v>276552</v>
          </cell>
          <cell r="N13">
            <v>302360</v>
          </cell>
        </row>
        <row r="14">
          <cell r="D14">
            <v>3506707</v>
          </cell>
          <cell r="L14">
            <v>621033</v>
          </cell>
          <cell r="N14">
            <v>602591</v>
          </cell>
        </row>
        <row r="17">
          <cell r="D17">
            <v>1501915</v>
          </cell>
        </row>
        <row r="18">
          <cell r="D18">
            <v>46232</v>
          </cell>
        </row>
        <row r="19">
          <cell r="D19">
            <v>2124</v>
          </cell>
        </row>
        <row r="22">
          <cell r="D22">
            <v>640056</v>
          </cell>
        </row>
        <row r="34">
          <cell r="D34">
            <v>2466423</v>
          </cell>
        </row>
        <row r="35">
          <cell r="D35">
            <v>854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opLeftCell="E1" zoomScale="110" zoomScaleNormal="110" workbookViewId="0">
      <selection activeCell="K38" sqref="K38"/>
    </sheetView>
  </sheetViews>
  <sheetFormatPr baseColWidth="10" defaultColWidth="0" defaultRowHeight="12" zeroHeight="1" x14ac:dyDescent="0.2"/>
  <cols>
    <col min="1" max="1" width="1.7109375" style="4" customWidth="1"/>
    <col min="2" max="2" width="2.7109375" style="4" customWidth="1"/>
    <col min="3" max="3" width="11.42578125" style="4" customWidth="1"/>
    <col min="4" max="4" width="48" style="4" customWidth="1"/>
    <col min="5" max="5" width="12.85546875" style="4" customWidth="1"/>
    <col min="6" max="6" width="12.85546875" style="4" hidden="1" customWidth="1"/>
    <col min="7" max="7" width="14.7109375" style="4" customWidth="1"/>
    <col min="8" max="8" width="14.7109375" style="4" hidden="1" customWidth="1"/>
    <col min="9" max="9" width="4.140625" style="4" customWidth="1"/>
    <col min="10" max="10" width="11.42578125" style="4" customWidth="1"/>
    <col min="11" max="11" width="53.42578125" style="4" customWidth="1"/>
    <col min="12" max="12" width="13.85546875" style="4" customWidth="1"/>
    <col min="13" max="13" width="13.85546875" style="4" hidden="1" customWidth="1"/>
    <col min="14" max="14" width="14.85546875" style="4" customWidth="1"/>
    <col min="15" max="15" width="14.85546875" style="4" hidden="1" customWidth="1"/>
    <col min="16" max="16" width="2.140625" style="4" customWidth="1"/>
    <col min="17" max="17" width="3" style="4" customWidth="1"/>
    <col min="18" max="260" width="11.42578125" style="4" hidden="1"/>
    <col min="261" max="261" width="1.7109375" style="4" customWidth="1"/>
    <col min="262" max="262" width="2.7109375" style="4" customWidth="1"/>
    <col min="263" max="263" width="11.42578125" style="4" hidden="1" customWidth="1"/>
    <col min="264" max="264" width="39.42578125" style="4" customWidth="1"/>
    <col min="265" max="266" width="21" style="4" customWidth="1"/>
    <col min="267" max="267" width="4.140625" style="4" customWidth="1"/>
    <col min="268" max="268" width="11.42578125" style="4" customWidth="1"/>
    <col min="269" max="269" width="53.42578125" style="4" customWidth="1"/>
    <col min="270" max="271" width="21" style="4" customWidth="1"/>
    <col min="272" max="272" width="2.140625" style="4" customWidth="1"/>
    <col min="273" max="273" width="3" style="4" customWidth="1"/>
    <col min="274" max="516" width="11.42578125" style="4" hidden="1"/>
    <col min="517" max="517" width="1.7109375" style="4" customWidth="1"/>
    <col min="518" max="518" width="2.7109375" style="4" customWidth="1"/>
    <col min="519" max="519" width="11.42578125" style="4" customWidth="1"/>
    <col min="520" max="520" width="39.42578125" style="4" customWidth="1"/>
    <col min="521" max="522" width="21" style="4" customWidth="1"/>
    <col min="523" max="523" width="4.140625" style="4" customWidth="1"/>
    <col min="524" max="524" width="11.42578125" style="4" customWidth="1"/>
    <col min="525" max="525" width="53.42578125" style="4" customWidth="1"/>
    <col min="526" max="527" width="21" style="4" customWidth="1"/>
    <col min="528" max="528" width="2.140625" style="4" customWidth="1"/>
    <col min="529" max="529" width="3" style="4" customWidth="1"/>
    <col min="530" max="772" width="11.42578125" style="4" hidden="1"/>
    <col min="773" max="773" width="1.7109375" style="4" customWidth="1"/>
    <col min="774" max="774" width="2.7109375" style="4" customWidth="1"/>
    <col min="775" max="775" width="11.42578125" style="4" customWidth="1"/>
    <col min="776" max="776" width="39.42578125" style="4" customWidth="1"/>
    <col min="777" max="778" width="21" style="4" customWidth="1"/>
    <col min="779" max="779" width="4.140625" style="4" customWidth="1"/>
    <col min="780" max="780" width="11.42578125" style="4" customWidth="1"/>
    <col min="781" max="781" width="53.42578125" style="4" customWidth="1"/>
    <col min="782" max="783" width="21" style="4" customWidth="1"/>
    <col min="784" max="784" width="2.140625" style="4" customWidth="1"/>
    <col min="785" max="785" width="3" style="4" customWidth="1"/>
    <col min="786" max="1028" width="11.42578125" style="4" hidden="1"/>
    <col min="1029" max="1029" width="1.7109375" style="4" customWidth="1"/>
    <col min="1030" max="1030" width="2.7109375" style="4" customWidth="1"/>
    <col min="1031" max="1031" width="11.42578125" style="4" customWidth="1"/>
    <col min="1032" max="1032" width="39.42578125" style="4" customWidth="1"/>
    <col min="1033" max="1034" width="21" style="4" customWidth="1"/>
    <col min="1035" max="1035" width="4.140625" style="4" customWidth="1"/>
    <col min="1036" max="1036" width="11.42578125" style="4" customWidth="1"/>
    <col min="1037" max="1037" width="53.42578125" style="4" customWidth="1"/>
    <col min="1038" max="1039" width="21" style="4" customWidth="1"/>
    <col min="1040" max="1040" width="2.140625" style="4" customWidth="1"/>
    <col min="1041" max="1041" width="3" style="4" customWidth="1"/>
    <col min="1042" max="1284" width="11.42578125" style="4" hidden="1"/>
    <col min="1285" max="1285" width="1.7109375" style="4" customWidth="1"/>
    <col min="1286" max="1286" width="2.7109375" style="4" customWidth="1"/>
    <col min="1287" max="1287" width="11.42578125" style="4" customWidth="1"/>
    <col min="1288" max="1288" width="39.42578125" style="4" customWidth="1"/>
    <col min="1289" max="1290" width="21" style="4" customWidth="1"/>
    <col min="1291" max="1291" width="4.140625" style="4" customWidth="1"/>
    <col min="1292" max="1292" width="11.42578125" style="4" customWidth="1"/>
    <col min="1293" max="1293" width="53.42578125" style="4" customWidth="1"/>
    <col min="1294" max="1295" width="21" style="4" customWidth="1"/>
    <col min="1296" max="1296" width="2.140625" style="4" customWidth="1"/>
    <col min="1297" max="1297" width="3" style="4" customWidth="1"/>
    <col min="1298" max="1540" width="11.42578125" style="4" hidden="1"/>
    <col min="1541" max="1541" width="1.7109375" style="4" customWidth="1"/>
    <col min="1542" max="1542" width="2.7109375" style="4" customWidth="1"/>
    <col min="1543" max="1543" width="11.42578125" style="4" customWidth="1"/>
    <col min="1544" max="1544" width="39.42578125" style="4" customWidth="1"/>
    <col min="1545" max="1546" width="21" style="4" customWidth="1"/>
    <col min="1547" max="1547" width="4.140625" style="4" customWidth="1"/>
    <col min="1548" max="1548" width="11.42578125" style="4" customWidth="1"/>
    <col min="1549" max="1549" width="53.42578125" style="4" customWidth="1"/>
    <col min="1550" max="1551" width="21" style="4" customWidth="1"/>
    <col min="1552" max="1552" width="2.140625" style="4" customWidth="1"/>
    <col min="1553" max="1553" width="3" style="4" customWidth="1"/>
    <col min="1554" max="1796" width="11.42578125" style="4" hidden="1"/>
    <col min="1797" max="1797" width="1.7109375" style="4" customWidth="1"/>
    <col min="1798" max="1798" width="2.7109375" style="4" customWidth="1"/>
    <col min="1799" max="1799" width="11.42578125" style="4" customWidth="1"/>
    <col min="1800" max="1800" width="39.42578125" style="4" customWidth="1"/>
    <col min="1801" max="1802" width="21" style="4" customWidth="1"/>
    <col min="1803" max="1803" width="4.140625" style="4" customWidth="1"/>
    <col min="1804" max="1804" width="11.42578125" style="4" customWidth="1"/>
    <col min="1805" max="1805" width="53.42578125" style="4" customWidth="1"/>
    <col min="1806" max="1807" width="21" style="4" customWidth="1"/>
    <col min="1808" max="1808" width="2.140625" style="4" customWidth="1"/>
    <col min="1809" max="1809" width="3" style="4" customWidth="1"/>
    <col min="1810" max="2052" width="11.42578125" style="4" hidden="1"/>
    <col min="2053" max="2053" width="1.7109375" style="4" customWidth="1"/>
    <col min="2054" max="2054" width="2.7109375" style="4" customWidth="1"/>
    <col min="2055" max="2055" width="11.42578125" style="4" customWidth="1"/>
    <col min="2056" max="2056" width="39.42578125" style="4" customWidth="1"/>
    <col min="2057" max="2058" width="21" style="4" customWidth="1"/>
    <col min="2059" max="2059" width="4.140625" style="4" customWidth="1"/>
    <col min="2060" max="2060" width="11.42578125" style="4" customWidth="1"/>
    <col min="2061" max="2061" width="53.42578125" style="4" customWidth="1"/>
    <col min="2062" max="2063" width="21" style="4" customWidth="1"/>
    <col min="2064" max="2064" width="2.140625" style="4" customWidth="1"/>
    <col min="2065" max="2065" width="3" style="4" customWidth="1"/>
    <col min="2066" max="2308" width="11.42578125" style="4" hidden="1"/>
    <col min="2309" max="2309" width="1.7109375" style="4" customWidth="1"/>
    <col min="2310" max="2310" width="2.7109375" style="4" customWidth="1"/>
    <col min="2311" max="2311" width="11.42578125" style="4" customWidth="1"/>
    <col min="2312" max="2312" width="39.42578125" style="4" customWidth="1"/>
    <col min="2313" max="2314" width="21" style="4" customWidth="1"/>
    <col min="2315" max="2315" width="4.140625" style="4" customWidth="1"/>
    <col min="2316" max="2316" width="11.42578125" style="4" customWidth="1"/>
    <col min="2317" max="2317" width="53.42578125" style="4" customWidth="1"/>
    <col min="2318" max="2319" width="21" style="4" customWidth="1"/>
    <col min="2320" max="2320" width="2.140625" style="4" customWidth="1"/>
    <col min="2321" max="2321" width="3" style="4" customWidth="1"/>
    <col min="2322" max="2564" width="11.42578125" style="4" hidden="1"/>
    <col min="2565" max="2565" width="1.7109375" style="4" customWidth="1"/>
    <col min="2566" max="2566" width="2.7109375" style="4" customWidth="1"/>
    <col min="2567" max="2567" width="11.42578125" style="4" customWidth="1"/>
    <col min="2568" max="2568" width="39.42578125" style="4" customWidth="1"/>
    <col min="2569" max="2570" width="21" style="4" customWidth="1"/>
    <col min="2571" max="2571" width="4.140625" style="4" customWidth="1"/>
    <col min="2572" max="2572" width="11.42578125" style="4" customWidth="1"/>
    <col min="2573" max="2573" width="53.42578125" style="4" customWidth="1"/>
    <col min="2574" max="2575" width="21" style="4" customWidth="1"/>
    <col min="2576" max="2576" width="2.140625" style="4" customWidth="1"/>
    <col min="2577" max="2577" width="3" style="4" customWidth="1"/>
    <col min="2578" max="2820" width="11.42578125" style="4" hidden="1"/>
    <col min="2821" max="2821" width="1.7109375" style="4" customWidth="1"/>
    <col min="2822" max="2822" width="2.7109375" style="4" customWidth="1"/>
    <col min="2823" max="2823" width="11.42578125" style="4" customWidth="1"/>
    <col min="2824" max="2824" width="39.42578125" style="4" customWidth="1"/>
    <col min="2825" max="2826" width="21" style="4" customWidth="1"/>
    <col min="2827" max="2827" width="4.140625" style="4" customWidth="1"/>
    <col min="2828" max="2828" width="11.42578125" style="4" customWidth="1"/>
    <col min="2829" max="2829" width="53.42578125" style="4" customWidth="1"/>
    <col min="2830" max="2831" width="21" style="4" customWidth="1"/>
    <col min="2832" max="2832" width="2.140625" style="4" customWidth="1"/>
    <col min="2833" max="2833" width="3" style="4" customWidth="1"/>
    <col min="2834" max="3076" width="11.42578125" style="4" hidden="1"/>
    <col min="3077" max="3077" width="1.7109375" style="4" customWidth="1"/>
    <col min="3078" max="3078" width="2.7109375" style="4" customWidth="1"/>
    <col min="3079" max="3079" width="11.42578125" style="4" customWidth="1"/>
    <col min="3080" max="3080" width="39.42578125" style="4" customWidth="1"/>
    <col min="3081" max="3082" width="21" style="4" customWidth="1"/>
    <col min="3083" max="3083" width="4.140625" style="4" customWidth="1"/>
    <col min="3084" max="3084" width="11.42578125" style="4" customWidth="1"/>
    <col min="3085" max="3085" width="53.42578125" style="4" customWidth="1"/>
    <col min="3086" max="3087" width="21" style="4" customWidth="1"/>
    <col min="3088" max="3088" width="2.140625" style="4" customWidth="1"/>
    <col min="3089" max="3089" width="3" style="4" customWidth="1"/>
    <col min="3090" max="3332" width="11.42578125" style="4" hidden="1"/>
    <col min="3333" max="3333" width="1.7109375" style="4" customWidth="1"/>
    <col min="3334" max="3334" width="2.7109375" style="4" customWidth="1"/>
    <col min="3335" max="3335" width="11.42578125" style="4" customWidth="1"/>
    <col min="3336" max="3336" width="39.42578125" style="4" customWidth="1"/>
    <col min="3337" max="3338" width="21" style="4" customWidth="1"/>
    <col min="3339" max="3339" width="4.140625" style="4" customWidth="1"/>
    <col min="3340" max="3340" width="11.42578125" style="4" customWidth="1"/>
    <col min="3341" max="3341" width="53.42578125" style="4" customWidth="1"/>
    <col min="3342" max="3343" width="21" style="4" customWidth="1"/>
    <col min="3344" max="3344" width="2.140625" style="4" customWidth="1"/>
    <col min="3345" max="3345" width="3" style="4" customWidth="1"/>
    <col min="3346" max="3588" width="11.42578125" style="4" hidden="1"/>
    <col min="3589" max="3589" width="1.7109375" style="4" customWidth="1"/>
    <col min="3590" max="3590" width="2.7109375" style="4" customWidth="1"/>
    <col min="3591" max="3591" width="11.42578125" style="4" customWidth="1"/>
    <col min="3592" max="3592" width="39.42578125" style="4" customWidth="1"/>
    <col min="3593" max="3594" width="21" style="4" customWidth="1"/>
    <col min="3595" max="3595" width="4.140625" style="4" customWidth="1"/>
    <col min="3596" max="3596" width="11.42578125" style="4" customWidth="1"/>
    <col min="3597" max="3597" width="53.42578125" style="4" customWidth="1"/>
    <col min="3598" max="3599" width="21" style="4" customWidth="1"/>
    <col min="3600" max="3600" width="2.140625" style="4" customWidth="1"/>
    <col min="3601" max="3601" width="3" style="4" customWidth="1"/>
    <col min="3602" max="3844" width="11.42578125" style="4" hidden="1"/>
    <col min="3845" max="3845" width="1.7109375" style="4" customWidth="1"/>
    <col min="3846" max="3846" width="2.7109375" style="4" customWidth="1"/>
    <col min="3847" max="3847" width="11.42578125" style="4" customWidth="1"/>
    <col min="3848" max="3848" width="39.42578125" style="4" customWidth="1"/>
    <col min="3849" max="3850" width="21" style="4" customWidth="1"/>
    <col min="3851" max="3851" width="4.140625" style="4" customWidth="1"/>
    <col min="3852" max="3852" width="11.42578125" style="4" customWidth="1"/>
    <col min="3853" max="3853" width="53.42578125" style="4" customWidth="1"/>
    <col min="3854" max="3855" width="21" style="4" customWidth="1"/>
    <col min="3856" max="3856" width="2.140625" style="4" customWidth="1"/>
    <col min="3857" max="3857" width="3" style="4" customWidth="1"/>
    <col min="3858" max="4100" width="11.42578125" style="4" hidden="1"/>
    <col min="4101" max="4101" width="1.7109375" style="4" customWidth="1"/>
    <col min="4102" max="4102" width="2.7109375" style="4" customWidth="1"/>
    <col min="4103" max="4103" width="11.42578125" style="4" customWidth="1"/>
    <col min="4104" max="4104" width="39.42578125" style="4" customWidth="1"/>
    <col min="4105" max="4106" width="21" style="4" customWidth="1"/>
    <col min="4107" max="4107" width="4.140625" style="4" customWidth="1"/>
    <col min="4108" max="4108" width="11.42578125" style="4" customWidth="1"/>
    <col min="4109" max="4109" width="53.42578125" style="4" customWidth="1"/>
    <col min="4110" max="4111" width="21" style="4" customWidth="1"/>
    <col min="4112" max="4112" width="2.140625" style="4" customWidth="1"/>
    <col min="4113" max="4113" width="3" style="4" customWidth="1"/>
    <col min="4114" max="4356" width="11.42578125" style="4" hidden="1"/>
    <col min="4357" max="4357" width="1.7109375" style="4" customWidth="1"/>
    <col min="4358" max="4358" width="2.7109375" style="4" customWidth="1"/>
    <col min="4359" max="4359" width="11.42578125" style="4" customWidth="1"/>
    <col min="4360" max="4360" width="39.42578125" style="4" customWidth="1"/>
    <col min="4361" max="4362" width="21" style="4" customWidth="1"/>
    <col min="4363" max="4363" width="4.140625" style="4" customWidth="1"/>
    <col min="4364" max="4364" width="11.42578125" style="4" customWidth="1"/>
    <col min="4365" max="4365" width="53.42578125" style="4" customWidth="1"/>
    <col min="4366" max="4367" width="21" style="4" customWidth="1"/>
    <col min="4368" max="4368" width="2.140625" style="4" customWidth="1"/>
    <col min="4369" max="4369" width="3" style="4" customWidth="1"/>
    <col min="4370" max="4612" width="11.42578125" style="4" hidden="1"/>
    <col min="4613" max="4613" width="1.7109375" style="4" customWidth="1"/>
    <col min="4614" max="4614" width="2.7109375" style="4" customWidth="1"/>
    <col min="4615" max="4615" width="11.42578125" style="4" customWidth="1"/>
    <col min="4616" max="4616" width="39.42578125" style="4" customWidth="1"/>
    <col min="4617" max="4618" width="21" style="4" customWidth="1"/>
    <col min="4619" max="4619" width="4.140625" style="4" customWidth="1"/>
    <col min="4620" max="4620" width="11.42578125" style="4" customWidth="1"/>
    <col min="4621" max="4621" width="53.42578125" style="4" customWidth="1"/>
    <col min="4622" max="4623" width="21" style="4" customWidth="1"/>
    <col min="4624" max="4624" width="2.140625" style="4" customWidth="1"/>
    <col min="4625" max="4625" width="3" style="4" customWidth="1"/>
    <col min="4626" max="4868" width="11.42578125" style="4" hidden="1"/>
    <col min="4869" max="4869" width="1.7109375" style="4" customWidth="1"/>
    <col min="4870" max="4870" width="2.7109375" style="4" customWidth="1"/>
    <col min="4871" max="4871" width="11.42578125" style="4" customWidth="1"/>
    <col min="4872" max="4872" width="39.42578125" style="4" customWidth="1"/>
    <col min="4873" max="4874" width="21" style="4" customWidth="1"/>
    <col min="4875" max="4875" width="4.140625" style="4" customWidth="1"/>
    <col min="4876" max="4876" width="11.42578125" style="4" customWidth="1"/>
    <col min="4877" max="4877" width="53.42578125" style="4" customWidth="1"/>
    <col min="4878" max="4879" width="21" style="4" customWidth="1"/>
    <col min="4880" max="4880" width="2.140625" style="4" customWidth="1"/>
    <col min="4881" max="4881" width="3" style="4" customWidth="1"/>
    <col min="4882" max="5124" width="11.42578125" style="4" hidden="1"/>
    <col min="5125" max="5125" width="1.7109375" style="4" customWidth="1"/>
    <col min="5126" max="5126" width="2.7109375" style="4" customWidth="1"/>
    <col min="5127" max="5127" width="11.42578125" style="4" customWidth="1"/>
    <col min="5128" max="5128" width="39.42578125" style="4" customWidth="1"/>
    <col min="5129" max="5130" width="21" style="4" customWidth="1"/>
    <col min="5131" max="5131" width="4.140625" style="4" customWidth="1"/>
    <col min="5132" max="5132" width="11.42578125" style="4" customWidth="1"/>
    <col min="5133" max="5133" width="53.42578125" style="4" customWidth="1"/>
    <col min="5134" max="5135" width="21" style="4" customWidth="1"/>
    <col min="5136" max="5136" width="2.140625" style="4" customWidth="1"/>
    <col min="5137" max="5137" width="3" style="4" customWidth="1"/>
    <col min="5138" max="5380" width="11.42578125" style="4" hidden="1"/>
    <col min="5381" max="5381" width="1.7109375" style="4" customWidth="1"/>
    <col min="5382" max="5382" width="2.7109375" style="4" customWidth="1"/>
    <col min="5383" max="5383" width="11.42578125" style="4" customWidth="1"/>
    <col min="5384" max="5384" width="39.42578125" style="4" customWidth="1"/>
    <col min="5385" max="5386" width="21" style="4" customWidth="1"/>
    <col min="5387" max="5387" width="4.140625" style="4" customWidth="1"/>
    <col min="5388" max="5388" width="11.42578125" style="4" customWidth="1"/>
    <col min="5389" max="5389" width="53.42578125" style="4" customWidth="1"/>
    <col min="5390" max="5391" width="21" style="4" customWidth="1"/>
    <col min="5392" max="5392" width="2.140625" style="4" customWidth="1"/>
    <col min="5393" max="5393" width="3" style="4" customWidth="1"/>
    <col min="5394" max="5636" width="11.42578125" style="4" hidden="1"/>
    <col min="5637" max="5637" width="1.7109375" style="4" customWidth="1"/>
    <col min="5638" max="5638" width="2.7109375" style="4" customWidth="1"/>
    <col min="5639" max="5639" width="11.42578125" style="4" customWidth="1"/>
    <col min="5640" max="5640" width="39.42578125" style="4" customWidth="1"/>
    <col min="5641" max="5642" width="21" style="4" customWidth="1"/>
    <col min="5643" max="5643" width="4.140625" style="4" customWidth="1"/>
    <col min="5644" max="5644" width="11.42578125" style="4" customWidth="1"/>
    <col min="5645" max="5645" width="53.42578125" style="4" customWidth="1"/>
    <col min="5646" max="5647" width="21" style="4" customWidth="1"/>
    <col min="5648" max="5648" width="2.140625" style="4" customWidth="1"/>
    <col min="5649" max="5649" width="3" style="4" customWidth="1"/>
    <col min="5650" max="5892" width="11.42578125" style="4" hidden="1"/>
    <col min="5893" max="5893" width="1.7109375" style="4" customWidth="1"/>
    <col min="5894" max="5894" width="2.7109375" style="4" customWidth="1"/>
    <col min="5895" max="5895" width="11.42578125" style="4" customWidth="1"/>
    <col min="5896" max="5896" width="39.42578125" style="4" customWidth="1"/>
    <col min="5897" max="5898" width="21" style="4" customWidth="1"/>
    <col min="5899" max="5899" width="4.140625" style="4" customWidth="1"/>
    <col min="5900" max="5900" width="11.42578125" style="4" customWidth="1"/>
    <col min="5901" max="5901" width="53.42578125" style="4" customWidth="1"/>
    <col min="5902" max="5903" width="21" style="4" customWidth="1"/>
    <col min="5904" max="5904" width="2.140625" style="4" customWidth="1"/>
    <col min="5905" max="5905" width="3" style="4" customWidth="1"/>
    <col min="5906" max="6148" width="11.42578125" style="4" hidden="1"/>
    <col min="6149" max="6149" width="1.7109375" style="4" customWidth="1"/>
    <col min="6150" max="6150" width="2.7109375" style="4" customWidth="1"/>
    <col min="6151" max="6151" width="11.42578125" style="4" customWidth="1"/>
    <col min="6152" max="6152" width="39.42578125" style="4" customWidth="1"/>
    <col min="6153" max="6154" width="21" style="4" customWidth="1"/>
    <col min="6155" max="6155" width="4.140625" style="4" customWidth="1"/>
    <col min="6156" max="6156" width="11.42578125" style="4" customWidth="1"/>
    <col min="6157" max="6157" width="53.42578125" style="4" customWidth="1"/>
    <col min="6158" max="6159" width="21" style="4" customWidth="1"/>
    <col min="6160" max="6160" width="2.140625" style="4" customWidth="1"/>
    <col min="6161" max="6161" width="3" style="4" customWidth="1"/>
    <col min="6162" max="6404" width="11.42578125" style="4" hidden="1"/>
    <col min="6405" max="6405" width="1.7109375" style="4" customWidth="1"/>
    <col min="6406" max="6406" width="2.7109375" style="4" customWidth="1"/>
    <col min="6407" max="6407" width="11.42578125" style="4" customWidth="1"/>
    <col min="6408" max="6408" width="39.42578125" style="4" customWidth="1"/>
    <col min="6409" max="6410" width="21" style="4" customWidth="1"/>
    <col min="6411" max="6411" width="4.140625" style="4" customWidth="1"/>
    <col min="6412" max="6412" width="11.42578125" style="4" customWidth="1"/>
    <col min="6413" max="6413" width="53.42578125" style="4" customWidth="1"/>
    <col min="6414" max="6415" width="21" style="4" customWidth="1"/>
    <col min="6416" max="6416" width="2.140625" style="4" customWidth="1"/>
    <col min="6417" max="6417" width="3" style="4" customWidth="1"/>
    <col min="6418" max="6660" width="11.42578125" style="4" hidden="1"/>
    <col min="6661" max="6661" width="1.7109375" style="4" customWidth="1"/>
    <col min="6662" max="6662" width="2.7109375" style="4" customWidth="1"/>
    <col min="6663" max="6663" width="11.42578125" style="4" customWidth="1"/>
    <col min="6664" max="6664" width="39.42578125" style="4" customWidth="1"/>
    <col min="6665" max="6666" width="21" style="4" customWidth="1"/>
    <col min="6667" max="6667" width="4.140625" style="4" customWidth="1"/>
    <col min="6668" max="6668" width="11.42578125" style="4" customWidth="1"/>
    <col min="6669" max="6669" width="53.42578125" style="4" customWidth="1"/>
    <col min="6670" max="6671" width="21" style="4" customWidth="1"/>
    <col min="6672" max="6672" width="2.140625" style="4" customWidth="1"/>
    <col min="6673" max="6673" width="3" style="4" customWidth="1"/>
    <col min="6674" max="6916" width="11.42578125" style="4" hidden="1"/>
    <col min="6917" max="6917" width="1.7109375" style="4" customWidth="1"/>
    <col min="6918" max="6918" width="2.7109375" style="4" customWidth="1"/>
    <col min="6919" max="6919" width="11.42578125" style="4" customWidth="1"/>
    <col min="6920" max="6920" width="39.42578125" style="4" customWidth="1"/>
    <col min="6921" max="6922" width="21" style="4" customWidth="1"/>
    <col min="6923" max="6923" width="4.140625" style="4" customWidth="1"/>
    <col min="6924" max="6924" width="11.42578125" style="4" customWidth="1"/>
    <col min="6925" max="6925" width="53.42578125" style="4" customWidth="1"/>
    <col min="6926" max="6927" width="21" style="4" customWidth="1"/>
    <col min="6928" max="6928" width="2.140625" style="4" customWidth="1"/>
    <col min="6929" max="6929" width="3" style="4" customWidth="1"/>
    <col min="6930" max="7172" width="11.42578125" style="4" hidden="1"/>
    <col min="7173" max="7173" width="1.7109375" style="4" customWidth="1"/>
    <col min="7174" max="7174" width="2.7109375" style="4" customWidth="1"/>
    <col min="7175" max="7175" width="11.42578125" style="4" customWidth="1"/>
    <col min="7176" max="7176" width="39.42578125" style="4" customWidth="1"/>
    <col min="7177" max="7178" width="21" style="4" customWidth="1"/>
    <col min="7179" max="7179" width="4.140625" style="4" customWidth="1"/>
    <col min="7180" max="7180" width="11.42578125" style="4" customWidth="1"/>
    <col min="7181" max="7181" width="53.42578125" style="4" customWidth="1"/>
    <col min="7182" max="7183" width="21" style="4" customWidth="1"/>
    <col min="7184" max="7184" width="2.140625" style="4" customWidth="1"/>
    <col min="7185" max="7185" width="3" style="4" customWidth="1"/>
    <col min="7186" max="7428" width="11.42578125" style="4" hidden="1"/>
    <col min="7429" max="7429" width="1.7109375" style="4" customWidth="1"/>
    <col min="7430" max="7430" width="2.7109375" style="4" customWidth="1"/>
    <col min="7431" max="7431" width="11.42578125" style="4" customWidth="1"/>
    <col min="7432" max="7432" width="39.42578125" style="4" customWidth="1"/>
    <col min="7433" max="7434" width="21" style="4" customWidth="1"/>
    <col min="7435" max="7435" width="4.140625" style="4" customWidth="1"/>
    <col min="7436" max="7436" width="11.42578125" style="4" customWidth="1"/>
    <col min="7437" max="7437" width="53.42578125" style="4" customWidth="1"/>
    <col min="7438" max="7439" width="21" style="4" customWidth="1"/>
    <col min="7440" max="7440" width="2.140625" style="4" customWidth="1"/>
    <col min="7441" max="7441" width="3" style="4" customWidth="1"/>
    <col min="7442" max="7684" width="11.42578125" style="4" hidden="1"/>
    <col min="7685" max="7685" width="1.7109375" style="4" customWidth="1"/>
    <col min="7686" max="7686" width="2.7109375" style="4" customWidth="1"/>
    <col min="7687" max="7687" width="11.42578125" style="4" customWidth="1"/>
    <col min="7688" max="7688" width="39.42578125" style="4" customWidth="1"/>
    <col min="7689" max="7690" width="21" style="4" customWidth="1"/>
    <col min="7691" max="7691" width="4.140625" style="4" customWidth="1"/>
    <col min="7692" max="7692" width="11.42578125" style="4" customWidth="1"/>
    <col min="7693" max="7693" width="53.42578125" style="4" customWidth="1"/>
    <col min="7694" max="7695" width="21" style="4" customWidth="1"/>
    <col min="7696" max="7696" width="2.140625" style="4" customWidth="1"/>
    <col min="7697" max="7697" width="3" style="4" customWidth="1"/>
    <col min="7698" max="7940" width="11.42578125" style="4" hidden="1"/>
    <col min="7941" max="7941" width="1.7109375" style="4" customWidth="1"/>
    <col min="7942" max="7942" width="2.7109375" style="4" customWidth="1"/>
    <col min="7943" max="7943" width="11.42578125" style="4" customWidth="1"/>
    <col min="7944" max="7944" width="39.42578125" style="4" customWidth="1"/>
    <col min="7945" max="7946" width="21" style="4" customWidth="1"/>
    <col min="7947" max="7947" width="4.140625" style="4" customWidth="1"/>
    <col min="7948" max="7948" width="11.42578125" style="4" customWidth="1"/>
    <col min="7949" max="7949" width="53.42578125" style="4" customWidth="1"/>
    <col min="7950" max="7951" width="21" style="4" customWidth="1"/>
    <col min="7952" max="7952" width="2.140625" style="4" customWidth="1"/>
    <col min="7953" max="7953" width="3" style="4" customWidth="1"/>
    <col min="7954" max="8196" width="11.42578125" style="4" hidden="1"/>
    <col min="8197" max="8197" width="1.7109375" style="4" customWidth="1"/>
    <col min="8198" max="8198" width="2.7109375" style="4" customWidth="1"/>
    <col min="8199" max="8199" width="11.42578125" style="4" customWidth="1"/>
    <col min="8200" max="8200" width="39.42578125" style="4" customWidth="1"/>
    <col min="8201" max="8202" width="21" style="4" customWidth="1"/>
    <col min="8203" max="8203" width="4.140625" style="4" customWidth="1"/>
    <col min="8204" max="8204" width="11.42578125" style="4" customWidth="1"/>
    <col min="8205" max="8205" width="53.42578125" style="4" customWidth="1"/>
    <col min="8206" max="8207" width="21" style="4" customWidth="1"/>
    <col min="8208" max="8208" width="2.140625" style="4" customWidth="1"/>
    <col min="8209" max="8209" width="3" style="4" customWidth="1"/>
    <col min="8210" max="8452" width="11.42578125" style="4" hidden="1"/>
    <col min="8453" max="8453" width="1.7109375" style="4" customWidth="1"/>
    <col min="8454" max="8454" width="2.7109375" style="4" customWidth="1"/>
    <col min="8455" max="8455" width="11.42578125" style="4" customWidth="1"/>
    <col min="8456" max="8456" width="39.42578125" style="4" customWidth="1"/>
    <col min="8457" max="8458" width="21" style="4" customWidth="1"/>
    <col min="8459" max="8459" width="4.140625" style="4" customWidth="1"/>
    <col min="8460" max="8460" width="11.42578125" style="4" customWidth="1"/>
    <col min="8461" max="8461" width="53.42578125" style="4" customWidth="1"/>
    <col min="8462" max="8463" width="21" style="4" customWidth="1"/>
    <col min="8464" max="8464" width="2.140625" style="4" customWidth="1"/>
    <col min="8465" max="8465" width="3" style="4" customWidth="1"/>
    <col min="8466" max="8708" width="11.42578125" style="4" hidden="1"/>
    <col min="8709" max="8709" width="1.7109375" style="4" customWidth="1"/>
    <col min="8710" max="8710" width="2.7109375" style="4" customWidth="1"/>
    <col min="8711" max="8711" width="11.42578125" style="4" customWidth="1"/>
    <col min="8712" max="8712" width="39.42578125" style="4" customWidth="1"/>
    <col min="8713" max="8714" width="21" style="4" customWidth="1"/>
    <col min="8715" max="8715" width="4.140625" style="4" customWidth="1"/>
    <col min="8716" max="8716" width="11.42578125" style="4" customWidth="1"/>
    <col min="8717" max="8717" width="53.42578125" style="4" customWidth="1"/>
    <col min="8718" max="8719" width="21" style="4" customWidth="1"/>
    <col min="8720" max="8720" width="2.140625" style="4" customWidth="1"/>
    <col min="8721" max="8721" width="3" style="4" customWidth="1"/>
    <col min="8722" max="8964" width="11.42578125" style="4" hidden="1"/>
    <col min="8965" max="8965" width="1.7109375" style="4" customWidth="1"/>
    <col min="8966" max="8966" width="2.7109375" style="4" customWidth="1"/>
    <col min="8967" max="8967" width="11.42578125" style="4" customWidth="1"/>
    <col min="8968" max="8968" width="39.42578125" style="4" customWidth="1"/>
    <col min="8969" max="8970" width="21" style="4" customWidth="1"/>
    <col min="8971" max="8971" width="4.140625" style="4" customWidth="1"/>
    <col min="8972" max="8972" width="11.42578125" style="4" customWidth="1"/>
    <col min="8973" max="8973" width="53.42578125" style="4" customWidth="1"/>
    <col min="8974" max="8975" width="21" style="4" customWidth="1"/>
    <col min="8976" max="8976" width="2.140625" style="4" customWidth="1"/>
    <col min="8977" max="8977" width="3" style="4" customWidth="1"/>
    <col min="8978" max="9220" width="11.42578125" style="4" hidden="1"/>
    <col min="9221" max="9221" width="1.7109375" style="4" customWidth="1"/>
    <col min="9222" max="9222" width="2.7109375" style="4" customWidth="1"/>
    <col min="9223" max="9223" width="11.42578125" style="4" customWidth="1"/>
    <col min="9224" max="9224" width="39.42578125" style="4" customWidth="1"/>
    <col min="9225" max="9226" width="21" style="4" customWidth="1"/>
    <col min="9227" max="9227" width="4.140625" style="4" customWidth="1"/>
    <col min="9228" max="9228" width="11.42578125" style="4" customWidth="1"/>
    <col min="9229" max="9229" width="53.42578125" style="4" customWidth="1"/>
    <col min="9230" max="9231" width="21" style="4" customWidth="1"/>
    <col min="9232" max="9232" width="2.140625" style="4" customWidth="1"/>
    <col min="9233" max="9233" width="3" style="4" customWidth="1"/>
    <col min="9234" max="9476" width="11.42578125" style="4" hidden="1"/>
    <col min="9477" max="9477" width="1.7109375" style="4" customWidth="1"/>
    <col min="9478" max="9478" width="2.7109375" style="4" customWidth="1"/>
    <col min="9479" max="9479" width="11.42578125" style="4" customWidth="1"/>
    <col min="9480" max="9480" width="39.42578125" style="4" customWidth="1"/>
    <col min="9481" max="9482" width="21" style="4" customWidth="1"/>
    <col min="9483" max="9483" width="4.140625" style="4" customWidth="1"/>
    <col min="9484" max="9484" width="11.42578125" style="4" customWidth="1"/>
    <col min="9485" max="9485" width="53.42578125" style="4" customWidth="1"/>
    <col min="9486" max="9487" width="21" style="4" customWidth="1"/>
    <col min="9488" max="9488" width="2.140625" style="4" customWidth="1"/>
    <col min="9489" max="9489" width="3" style="4" customWidth="1"/>
    <col min="9490" max="9732" width="11.42578125" style="4" hidden="1"/>
    <col min="9733" max="9733" width="1.7109375" style="4" customWidth="1"/>
    <col min="9734" max="9734" width="2.7109375" style="4" customWidth="1"/>
    <col min="9735" max="9735" width="11.42578125" style="4" customWidth="1"/>
    <col min="9736" max="9736" width="39.42578125" style="4" customWidth="1"/>
    <col min="9737" max="9738" width="21" style="4" customWidth="1"/>
    <col min="9739" max="9739" width="4.140625" style="4" customWidth="1"/>
    <col min="9740" max="9740" width="11.42578125" style="4" customWidth="1"/>
    <col min="9741" max="9741" width="53.42578125" style="4" customWidth="1"/>
    <col min="9742" max="9743" width="21" style="4" customWidth="1"/>
    <col min="9744" max="9744" width="2.140625" style="4" customWidth="1"/>
    <col min="9745" max="9745" width="3" style="4" customWidth="1"/>
    <col min="9746" max="9988" width="11.42578125" style="4" hidden="1"/>
    <col min="9989" max="9989" width="1.7109375" style="4" customWidth="1"/>
    <col min="9990" max="9990" width="2.7109375" style="4" customWidth="1"/>
    <col min="9991" max="9991" width="11.42578125" style="4" customWidth="1"/>
    <col min="9992" max="9992" width="39.42578125" style="4" customWidth="1"/>
    <col min="9993" max="9994" width="21" style="4" customWidth="1"/>
    <col min="9995" max="9995" width="4.140625" style="4" customWidth="1"/>
    <col min="9996" max="9996" width="11.42578125" style="4" customWidth="1"/>
    <col min="9997" max="9997" width="53.42578125" style="4" customWidth="1"/>
    <col min="9998" max="9999" width="21" style="4" customWidth="1"/>
    <col min="10000" max="10000" width="2.140625" style="4" customWidth="1"/>
    <col min="10001" max="10001" width="3" style="4" customWidth="1"/>
    <col min="10002" max="10244" width="11.42578125" style="4" hidden="1"/>
    <col min="10245" max="10245" width="1.7109375" style="4" customWidth="1"/>
    <col min="10246" max="10246" width="2.7109375" style="4" customWidth="1"/>
    <col min="10247" max="10247" width="11.42578125" style="4" customWidth="1"/>
    <col min="10248" max="10248" width="39.42578125" style="4" customWidth="1"/>
    <col min="10249" max="10250" width="21" style="4" customWidth="1"/>
    <col min="10251" max="10251" width="4.140625" style="4" customWidth="1"/>
    <col min="10252" max="10252" width="11.42578125" style="4" customWidth="1"/>
    <col min="10253" max="10253" width="53.42578125" style="4" customWidth="1"/>
    <col min="10254" max="10255" width="21" style="4" customWidth="1"/>
    <col min="10256" max="10256" width="2.140625" style="4" customWidth="1"/>
    <col min="10257" max="10257" width="3" style="4" customWidth="1"/>
    <col min="10258" max="10500" width="11.42578125" style="4" hidden="1"/>
    <col min="10501" max="10501" width="1.7109375" style="4" customWidth="1"/>
    <col min="10502" max="10502" width="2.7109375" style="4" customWidth="1"/>
    <col min="10503" max="10503" width="11.42578125" style="4" customWidth="1"/>
    <col min="10504" max="10504" width="39.42578125" style="4" customWidth="1"/>
    <col min="10505" max="10506" width="21" style="4" customWidth="1"/>
    <col min="10507" max="10507" width="4.140625" style="4" customWidth="1"/>
    <col min="10508" max="10508" width="11.42578125" style="4" customWidth="1"/>
    <col min="10509" max="10509" width="53.42578125" style="4" customWidth="1"/>
    <col min="10510" max="10511" width="21" style="4" customWidth="1"/>
    <col min="10512" max="10512" width="2.140625" style="4" customWidth="1"/>
    <col min="10513" max="10513" width="3" style="4" customWidth="1"/>
    <col min="10514" max="10756" width="11.42578125" style="4" hidden="1"/>
    <col min="10757" max="10757" width="1.7109375" style="4" customWidth="1"/>
    <col min="10758" max="10758" width="2.7109375" style="4" customWidth="1"/>
    <col min="10759" max="10759" width="11.42578125" style="4" customWidth="1"/>
    <col min="10760" max="10760" width="39.42578125" style="4" customWidth="1"/>
    <col min="10761" max="10762" width="21" style="4" customWidth="1"/>
    <col min="10763" max="10763" width="4.140625" style="4" customWidth="1"/>
    <col min="10764" max="10764" width="11.42578125" style="4" customWidth="1"/>
    <col min="10765" max="10765" width="53.42578125" style="4" customWidth="1"/>
    <col min="10766" max="10767" width="21" style="4" customWidth="1"/>
    <col min="10768" max="10768" width="2.140625" style="4" customWidth="1"/>
    <col min="10769" max="10769" width="3" style="4" customWidth="1"/>
    <col min="10770" max="11012" width="11.42578125" style="4" hidden="1"/>
    <col min="11013" max="11013" width="1.7109375" style="4" customWidth="1"/>
    <col min="11014" max="11014" width="2.7109375" style="4" customWidth="1"/>
    <col min="11015" max="11015" width="11.42578125" style="4" customWidth="1"/>
    <col min="11016" max="11016" width="39.42578125" style="4" customWidth="1"/>
    <col min="11017" max="11018" width="21" style="4" customWidth="1"/>
    <col min="11019" max="11019" width="4.140625" style="4" customWidth="1"/>
    <col min="11020" max="11020" width="11.42578125" style="4" customWidth="1"/>
    <col min="11021" max="11021" width="53.42578125" style="4" customWidth="1"/>
    <col min="11022" max="11023" width="21" style="4" customWidth="1"/>
    <col min="11024" max="11024" width="2.140625" style="4" customWidth="1"/>
    <col min="11025" max="11025" width="3" style="4" customWidth="1"/>
    <col min="11026" max="11268" width="11.42578125" style="4" hidden="1"/>
    <col min="11269" max="11269" width="1.7109375" style="4" customWidth="1"/>
    <col min="11270" max="11270" width="2.7109375" style="4" customWidth="1"/>
    <col min="11271" max="11271" width="11.42578125" style="4" customWidth="1"/>
    <col min="11272" max="11272" width="39.42578125" style="4" customWidth="1"/>
    <col min="11273" max="11274" width="21" style="4" customWidth="1"/>
    <col min="11275" max="11275" width="4.140625" style="4" customWidth="1"/>
    <col min="11276" max="11276" width="11.42578125" style="4" customWidth="1"/>
    <col min="11277" max="11277" width="53.42578125" style="4" customWidth="1"/>
    <col min="11278" max="11279" width="21" style="4" customWidth="1"/>
    <col min="11280" max="11280" width="2.140625" style="4" customWidth="1"/>
    <col min="11281" max="11281" width="3" style="4" customWidth="1"/>
    <col min="11282" max="11524" width="11.42578125" style="4" hidden="1"/>
    <col min="11525" max="11525" width="1.7109375" style="4" customWidth="1"/>
    <col min="11526" max="11526" width="2.7109375" style="4" customWidth="1"/>
    <col min="11527" max="11527" width="11.42578125" style="4" customWidth="1"/>
    <col min="11528" max="11528" width="39.42578125" style="4" customWidth="1"/>
    <col min="11529" max="11530" width="21" style="4" customWidth="1"/>
    <col min="11531" max="11531" width="4.140625" style="4" customWidth="1"/>
    <col min="11532" max="11532" width="11.42578125" style="4" customWidth="1"/>
    <col min="11533" max="11533" width="53.42578125" style="4" customWidth="1"/>
    <col min="11534" max="11535" width="21" style="4" customWidth="1"/>
    <col min="11536" max="11536" width="2.140625" style="4" customWidth="1"/>
    <col min="11537" max="11537" width="3" style="4" customWidth="1"/>
    <col min="11538" max="11780" width="11.42578125" style="4" hidden="1"/>
    <col min="11781" max="11781" width="1.7109375" style="4" customWidth="1"/>
    <col min="11782" max="11782" width="2.7109375" style="4" customWidth="1"/>
    <col min="11783" max="11783" width="11.42578125" style="4" customWidth="1"/>
    <col min="11784" max="11784" width="39.42578125" style="4" customWidth="1"/>
    <col min="11785" max="11786" width="21" style="4" customWidth="1"/>
    <col min="11787" max="11787" width="4.140625" style="4" customWidth="1"/>
    <col min="11788" max="11788" width="11.42578125" style="4" customWidth="1"/>
    <col min="11789" max="11789" width="53.42578125" style="4" customWidth="1"/>
    <col min="11790" max="11791" width="21" style="4" customWidth="1"/>
    <col min="11792" max="11792" width="2.140625" style="4" customWidth="1"/>
    <col min="11793" max="11793" width="3" style="4" customWidth="1"/>
    <col min="11794" max="12036" width="11.42578125" style="4" hidden="1"/>
    <col min="12037" max="12037" width="1.7109375" style="4" customWidth="1"/>
    <col min="12038" max="12038" width="2.7109375" style="4" customWidth="1"/>
    <col min="12039" max="12039" width="11.42578125" style="4" customWidth="1"/>
    <col min="12040" max="12040" width="39.42578125" style="4" customWidth="1"/>
    <col min="12041" max="12042" width="21" style="4" customWidth="1"/>
    <col min="12043" max="12043" width="4.140625" style="4" customWidth="1"/>
    <col min="12044" max="12044" width="11.42578125" style="4" customWidth="1"/>
    <col min="12045" max="12045" width="53.42578125" style="4" customWidth="1"/>
    <col min="12046" max="12047" width="21" style="4" customWidth="1"/>
    <col min="12048" max="12048" width="2.140625" style="4" customWidth="1"/>
    <col min="12049" max="12049" width="3" style="4" customWidth="1"/>
    <col min="12050" max="12292" width="11.42578125" style="4" hidden="1"/>
    <col min="12293" max="12293" width="1.7109375" style="4" customWidth="1"/>
    <col min="12294" max="12294" width="2.7109375" style="4" customWidth="1"/>
    <col min="12295" max="12295" width="11.42578125" style="4" customWidth="1"/>
    <col min="12296" max="12296" width="39.42578125" style="4" customWidth="1"/>
    <col min="12297" max="12298" width="21" style="4" customWidth="1"/>
    <col min="12299" max="12299" width="4.140625" style="4" customWidth="1"/>
    <col min="12300" max="12300" width="11.42578125" style="4" customWidth="1"/>
    <col min="12301" max="12301" width="53.42578125" style="4" customWidth="1"/>
    <col min="12302" max="12303" width="21" style="4" customWidth="1"/>
    <col min="12304" max="12304" width="2.140625" style="4" customWidth="1"/>
    <col min="12305" max="12305" width="3" style="4" customWidth="1"/>
    <col min="12306" max="12548" width="11.42578125" style="4" hidden="1"/>
    <col min="12549" max="12549" width="1.7109375" style="4" customWidth="1"/>
    <col min="12550" max="12550" width="2.7109375" style="4" customWidth="1"/>
    <col min="12551" max="12551" width="11.42578125" style="4" customWidth="1"/>
    <col min="12552" max="12552" width="39.42578125" style="4" customWidth="1"/>
    <col min="12553" max="12554" width="21" style="4" customWidth="1"/>
    <col min="12555" max="12555" width="4.140625" style="4" customWidth="1"/>
    <col min="12556" max="12556" width="11.42578125" style="4" customWidth="1"/>
    <col min="12557" max="12557" width="53.42578125" style="4" customWidth="1"/>
    <col min="12558" max="12559" width="21" style="4" customWidth="1"/>
    <col min="12560" max="12560" width="2.140625" style="4" customWidth="1"/>
    <col min="12561" max="12561" width="3" style="4" customWidth="1"/>
    <col min="12562" max="12804" width="11.42578125" style="4" hidden="1"/>
    <col min="12805" max="12805" width="1.7109375" style="4" customWidth="1"/>
    <col min="12806" max="12806" width="2.7109375" style="4" customWidth="1"/>
    <col min="12807" max="12807" width="11.42578125" style="4" customWidth="1"/>
    <col min="12808" max="12808" width="39.42578125" style="4" customWidth="1"/>
    <col min="12809" max="12810" width="21" style="4" customWidth="1"/>
    <col min="12811" max="12811" width="4.140625" style="4" customWidth="1"/>
    <col min="12812" max="12812" width="11.42578125" style="4" customWidth="1"/>
    <col min="12813" max="12813" width="53.42578125" style="4" customWidth="1"/>
    <col min="12814" max="12815" width="21" style="4" customWidth="1"/>
    <col min="12816" max="12816" width="2.140625" style="4" customWidth="1"/>
    <col min="12817" max="12817" width="3" style="4" customWidth="1"/>
    <col min="12818" max="13060" width="11.42578125" style="4" hidden="1"/>
    <col min="13061" max="13061" width="1.7109375" style="4" customWidth="1"/>
    <col min="13062" max="13062" width="2.7109375" style="4" customWidth="1"/>
    <col min="13063" max="13063" width="11.42578125" style="4" customWidth="1"/>
    <col min="13064" max="13064" width="39.42578125" style="4" customWidth="1"/>
    <col min="13065" max="13066" width="21" style="4" customWidth="1"/>
    <col min="13067" max="13067" width="4.140625" style="4" customWidth="1"/>
    <col min="13068" max="13068" width="11.42578125" style="4" customWidth="1"/>
    <col min="13069" max="13069" width="53.42578125" style="4" customWidth="1"/>
    <col min="13070" max="13071" width="21" style="4" customWidth="1"/>
    <col min="13072" max="13072" width="2.140625" style="4" customWidth="1"/>
    <col min="13073" max="13073" width="3" style="4" customWidth="1"/>
    <col min="13074" max="13316" width="11.42578125" style="4" hidden="1"/>
    <col min="13317" max="13317" width="1.7109375" style="4" customWidth="1"/>
    <col min="13318" max="13318" width="2.7109375" style="4" customWidth="1"/>
    <col min="13319" max="13319" width="11.42578125" style="4" customWidth="1"/>
    <col min="13320" max="13320" width="39.42578125" style="4" customWidth="1"/>
    <col min="13321" max="13322" width="21" style="4" customWidth="1"/>
    <col min="13323" max="13323" width="4.140625" style="4" customWidth="1"/>
    <col min="13324" max="13324" width="11.42578125" style="4" customWidth="1"/>
    <col min="13325" max="13325" width="53.42578125" style="4" customWidth="1"/>
    <col min="13326" max="13327" width="21" style="4" customWidth="1"/>
    <col min="13328" max="13328" width="2.140625" style="4" customWidth="1"/>
    <col min="13329" max="13329" width="3" style="4" customWidth="1"/>
    <col min="13330" max="13572" width="11.42578125" style="4" hidden="1"/>
    <col min="13573" max="13573" width="1.7109375" style="4" customWidth="1"/>
    <col min="13574" max="13574" width="2.7109375" style="4" customWidth="1"/>
    <col min="13575" max="13575" width="11.42578125" style="4" customWidth="1"/>
    <col min="13576" max="13576" width="39.42578125" style="4" customWidth="1"/>
    <col min="13577" max="13578" width="21" style="4" customWidth="1"/>
    <col min="13579" max="13579" width="4.140625" style="4" customWidth="1"/>
    <col min="13580" max="13580" width="11.42578125" style="4" customWidth="1"/>
    <col min="13581" max="13581" width="53.42578125" style="4" customWidth="1"/>
    <col min="13582" max="13583" width="21" style="4" customWidth="1"/>
    <col min="13584" max="13584" width="2.140625" style="4" customWidth="1"/>
    <col min="13585" max="13585" width="3" style="4" customWidth="1"/>
    <col min="13586" max="13828" width="11.42578125" style="4" hidden="1"/>
    <col min="13829" max="13829" width="1.7109375" style="4" customWidth="1"/>
    <col min="13830" max="13830" width="2.7109375" style="4" customWidth="1"/>
    <col min="13831" max="13831" width="11.42578125" style="4" customWidth="1"/>
    <col min="13832" max="13832" width="39.42578125" style="4" customWidth="1"/>
    <col min="13833" max="13834" width="21" style="4" customWidth="1"/>
    <col min="13835" max="13835" width="4.140625" style="4" customWidth="1"/>
    <col min="13836" max="13836" width="11.42578125" style="4" customWidth="1"/>
    <col min="13837" max="13837" width="53.42578125" style="4" customWidth="1"/>
    <col min="13838" max="13839" width="21" style="4" customWidth="1"/>
    <col min="13840" max="13840" width="2.140625" style="4" customWidth="1"/>
    <col min="13841" max="13841" width="3" style="4" customWidth="1"/>
    <col min="13842" max="14084" width="11.42578125" style="4" hidden="1"/>
    <col min="14085" max="14085" width="1.7109375" style="4" customWidth="1"/>
    <col min="14086" max="14086" width="2.7109375" style="4" customWidth="1"/>
    <col min="14087" max="14087" width="11.42578125" style="4" customWidth="1"/>
    <col min="14088" max="14088" width="39.42578125" style="4" customWidth="1"/>
    <col min="14089" max="14090" width="21" style="4" customWidth="1"/>
    <col min="14091" max="14091" width="4.140625" style="4" customWidth="1"/>
    <col min="14092" max="14092" width="11.42578125" style="4" customWidth="1"/>
    <col min="14093" max="14093" width="53.42578125" style="4" customWidth="1"/>
    <col min="14094" max="14095" width="21" style="4" customWidth="1"/>
    <col min="14096" max="14096" width="2.140625" style="4" customWidth="1"/>
    <col min="14097" max="14097" width="3" style="4" customWidth="1"/>
    <col min="14098" max="14340" width="11.42578125" style="4" hidden="1"/>
    <col min="14341" max="14341" width="1.7109375" style="4" customWidth="1"/>
    <col min="14342" max="14342" width="2.7109375" style="4" customWidth="1"/>
    <col min="14343" max="14343" width="11.42578125" style="4" customWidth="1"/>
    <col min="14344" max="14344" width="39.42578125" style="4" customWidth="1"/>
    <col min="14345" max="14346" width="21" style="4" customWidth="1"/>
    <col min="14347" max="14347" width="4.140625" style="4" customWidth="1"/>
    <col min="14348" max="14348" width="11.42578125" style="4" customWidth="1"/>
    <col min="14349" max="14349" width="53.42578125" style="4" customWidth="1"/>
    <col min="14350" max="14351" width="21" style="4" customWidth="1"/>
    <col min="14352" max="14352" width="2.140625" style="4" customWidth="1"/>
    <col min="14353" max="14353" width="3" style="4" customWidth="1"/>
    <col min="14354" max="14596" width="11.42578125" style="4" hidden="1"/>
    <col min="14597" max="14597" width="1.7109375" style="4" customWidth="1"/>
    <col min="14598" max="14598" width="2.7109375" style="4" customWidth="1"/>
    <col min="14599" max="14599" width="11.42578125" style="4" customWidth="1"/>
    <col min="14600" max="14600" width="39.42578125" style="4" customWidth="1"/>
    <col min="14601" max="14602" width="21" style="4" customWidth="1"/>
    <col min="14603" max="14603" width="4.140625" style="4" customWidth="1"/>
    <col min="14604" max="14604" width="11.42578125" style="4" customWidth="1"/>
    <col min="14605" max="14605" width="53.42578125" style="4" customWidth="1"/>
    <col min="14606" max="14607" width="21" style="4" customWidth="1"/>
    <col min="14608" max="14608" width="2.140625" style="4" customWidth="1"/>
    <col min="14609" max="14609" width="3" style="4" customWidth="1"/>
    <col min="14610" max="14852" width="11.42578125" style="4" hidden="1"/>
    <col min="14853" max="14853" width="1.7109375" style="4" customWidth="1"/>
    <col min="14854" max="14854" width="2.7109375" style="4" customWidth="1"/>
    <col min="14855" max="14855" width="11.42578125" style="4" customWidth="1"/>
    <col min="14856" max="14856" width="39.42578125" style="4" customWidth="1"/>
    <col min="14857" max="14858" width="21" style="4" customWidth="1"/>
    <col min="14859" max="14859" width="4.140625" style="4" customWidth="1"/>
    <col min="14860" max="14860" width="11.42578125" style="4" customWidth="1"/>
    <col min="14861" max="14861" width="53.42578125" style="4" customWidth="1"/>
    <col min="14862" max="14863" width="21" style="4" customWidth="1"/>
    <col min="14864" max="14864" width="2.140625" style="4" customWidth="1"/>
    <col min="14865" max="14865" width="3" style="4" customWidth="1"/>
    <col min="14866" max="15108" width="11.42578125" style="4" hidden="1"/>
    <col min="15109" max="15109" width="1.7109375" style="4" customWidth="1"/>
    <col min="15110" max="15110" width="2.7109375" style="4" customWidth="1"/>
    <col min="15111" max="15111" width="11.42578125" style="4" customWidth="1"/>
    <col min="15112" max="15112" width="39.42578125" style="4" customWidth="1"/>
    <col min="15113" max="15114" width="21" style="4" customWidth="1"/>
    <col min="15115" max="15115" width="4.140625" style="4" customWidth="1"/>
    <col min="15116" max="15116" width="11.42578125" style="4" customWidth="1"/>
    <col min="15117" max="15117" width="53.42578125" style="4" customWidth="1"/>
    <col min="15118" max="15119" width="21" style="4" customWidth="1"/>
    <col min="15120" max="15120" width="2.140625" style="4" customWidth="1"/>
    <col min="15121" max="15121" width="3" style="4" customWidth="1"/>
    <col min="15122" max="15364" width="11.42578125" style="4" hidden="1"/>
    <col min="15365" max="15365" width="1.7109375" style="4" customWidth="1"/>
    <col min="15366" max="15366" width="2.7109375" style="4" customWidth="1"/>
    <col min="15367" max="15367" width="11.42578125" style="4" customWidth="1"/>
    <col min="15368" max="15368" width="39.42578125" style="4" customWidth="1"/>
    <col min="15369" max="15370" width="21" style="4" customWidth="1"/>
    <col min="15371" max="15371" width="4.140625" style="4" customWidth="1"/>
    <col min="15372" max="15372" width="11.42578125" style="4" customWidth="1"/>
    <col min="15373" max="15373" width="53.42578125" style="4" customWidth="1"/>
    <col min="15374" max="15375" width="21" style="4" customWidth="1"/>
    <col min="15376" max="15376" width="2.140625" style="4" customWidth="1"/>
    <col min="15377" max="15377" width="3" style="4" customWidth="1"/>
    <col min="15378" max="15620" width="11.42578125" style="4" hidden="1"/>
    <col min="15621" max="15621" width="1.7109375" style="4" customWidth="1"/>
    <col min="15622" max="15622" width="2.7109375" style="4" customWidth="1"/>
    <col min="15623" max="15623" width="11.42578125" style="4" customWidth="1"/>
    <col min="15624" max="15624" width="39.42578125" style="4" customWidth="1"/>
    <col min="15625" max="15626" width="21" style="4" customWidth="1"/>
    <col min="15627" max="15627" width="4.140625" style="4" customWidth="1"/>
    <col min="15628" max="15628" width="11.42578125" style="4" customWidth="1"/>
    <col min="15629" max="15629" width="53.42578125" style="4" customWidth="1"/>
    <col min="15630" max="15631" width="21" style="4" customWidth="1"/>
    <col min="15632" max="15632" width="2.140625" style="4" customWidth="1"/>
    <col min="15633" max="15633" width="3" style="4" customWidth="1"/>
    <col min="15634" max="15876" width="11.42578125" style="4" hidden="1"/>
    <col min="15877" max="15877" width="1.7109375" style="4" customWidth="1"/>
    <col min="15878" max="15878" width="2.7109375" style="4" customWidth="1"/>
    <col min="15879" max="15879" width="11.42578125" style="4" customWidth="1"/>
    <col min="15880" max="15880" width="39.42578125" style="4" customWidth="1"/>
    <col min="15881" max="15882" width="21" style="4" customWidth="1"/>
    <col min="15883" max="15883" width="4.140625" style="4" customWidth="1"/>
    <col min="15884" max="15884" width="11.42578125" style="4" customWidth="1"/>
    <col min="15885" max="15885" width="53.42578125" style="4" customWidth="1"/>
    <col min="15886" max="15887" width="21" style="4" customWidth="1"/>
    <col min="15888" max="15888" width="2.140625" style="4" customWidth="1"/>
    <col min="15889" max="15889" width="3" style="4" customWidth="1"/>
    <col min="15890" max="16132" width="11.42578125" style="4" hidden="1"/>
    <col min="16133" max="16133" width="1.7109375" style="4" customWidth="1"/>
    <col min="16134" max="16134" width="2.7109375" style="4" customWidth="1"/>
    <col min="16135" max="16135" width="11.42578125" style="4" customWidth="1"/>
    <col min="16136" max="16136" width="39.42578125" style="4" customWidth="1"/>
    <col min="16137" max="16138" width="21" style="4" customWidth="1"/>
    <col min="16139" max="16139" width="4.140625" style="4" customWidth="1"/>
    <col min="16140" max="16140" width="11.42578125" style="4" customWidth="1"/>
    <col min="16141" max="16141" width="53.42578125" style="4" customWidth="1"/>
    <col min="16142" max="16143" width="21" style="4" customWidth="1"/>
    <col min="16144" max="16144" width="2.140625" style="4" customWidth="1"/>
    <col min="16145" max="16145" width="3" style="4" customWidth="1"/>
    <col min="16146" max="16384" width="11.42578125" style="4" hidden="1"/>
  </cols>
  <sheetData>
    <row r="1" spans="2:17" x14ac:dyDescent="0.2">
      <c r="B1" s="61"/>
      <c r="C1" s="62"/>
      <c r="D1" s="61"/>
      <c r="E1" s="63"/>
      <c r="F1" s="63"/>
      <c r="G1" s="63"/>
      <c r="H1" s="63"/>
      <c r="I1" s="64"/>
      <c r="J1" s="63"/>
      <c r="K1" s="63"/>
      <c r="L1" s="63"/>
      <c r="M1" s="63"/>
      <c r="N1" s="61"/>
      <c r="O1" s="61"/>
      <c r="P1" s="61"/>
      <c r="Q1" s="61"/>
    </row>
    <row r="2" spans="2:17" x14ac:dyDescent="0.2">
      <c r="B2" s="65"/>
      <c r="C2" s="66"/>
      <c r="D2" s="566" t="s">
        <v>377</v>
      </c>
      <c r="E2" s="566"/>
      <c r="F2" s="566"/>
      <c r="G2" s="566"/>
      <c r="H2" s="566"/>
      <c r="I2" s="566"/>
      <c r="J2" s="566"/>
      <c r="K2" s="566"/>
      <c r="L2" s="566"/>
      <c r="M2" s="419"/>
      <c r="N2" s="66"/>
      <c r="O2" s="66"/>
      <c r="P2" s="66"/>
      <c r="Q2" s="61"/>
    </row>
    <row r="3" spans="2:17" x14ac:dyDescent="0.2">
      <c r="B3" s="65"/>
      <c r="C3" s="66"/>
      <c r="D3" s="566" t="s">
        <v>62</v>
      </c>
      <c r="E3" s="566"/>
      <c r="F3" s="566"/>
      <c r="G3" s="566"/>
      <c r="H3" s="566"/>
      <c r="I3" s="566"/>
      <c r="J3" s="566"/>
      <c r="K3" s="566"/>
      <c r="L3" s="566"/>
      <c r="M3" s="419"/>
      <c r="N3" s="66"/>
      <c r="O3" s="66"/>
      <c r="P3" s="66"/>
      <c r="Q3" s="61"/>
    </row>
    <row r="4" spans="2:17" x14ac:dyDescent="0.2">
      <c r="B4" s="65"/>
      <c r="C4" s="66"/>
      <c r="D4" s="566" t="s">
        <v>381</v>
      </c>
      <c r="E4" s="566"/>
      <c r="F4" s="566"/>
      <c r="G4" s="566"/>
      <c r="H4" s="566"/>
      <c r="I4" s="566"/>
      <c r="J4" s="566"/>
      <c r="K4" s="566"/>
      <c r="L4" s="566"/>
      <c r="M4" s="419"/>
      <c r="N4" s="66"/>
      <c r="O4" s="66"/>
      <c r="P4" s="66"/>
      <c r="Q4" s="61"/>
    </row>
    <row r="5" spans="2:17" x14ac:dyDescent="0.2">
      <c r="B5" s="65"/>
      <c r="C5" s="67"/>
      <c r="D5" s="567" t="s">
        <v>316</v>
      </c>
      <c r="E5" s="567"/>
      <c r="F5" s="567"/>
      <c r="G5" s="567"/>
      <c r="H5" s="567"/>
      <c r="I5" s="567"/>
      <c r="J5" s="567"/>
      <c r="K5" s="567"/>
      <c r="L5" s="567"/>
      <c r="M5" s="420"/>
      <c r="N5" s="67"/>
      <c r="O5" s="67"/>
      <c r="P5" s="67"/>
      <c r="Q5" s="61"/>
    </row>
    <row r="6" spans="2:17" x14ac:dyDescent="0.2">
      <c r="B6" s="68"/>
      <c r="C6" s="69" t="s">
        <v>61</v>
      </c>
      <c r="D6" s="568" t="s">
        <v>194</v>
      </c>
      <c r="E6" s="568"/>
      <c r="F6" s="568"/>
      <c r="G6" s="568"/>
      <c r="H6" s="568"/>
      <c r="I6" s="568"/>
      <c r="J6" s="568"/>
      <c r="K6" s="568"/>
      <c r="L6" s="568"/>
      <c r="M6" s="416"/>
      <c r="N6" s="70"/>
      <c r="O6" s="437"/>
      <c r="P6" s="61"/>
      <c r="Q6" s="61"/>
    </row>
    <row r="7" spans="2:17" hidden="1" x14ac:dyDescent="0.2">
      <c r="B7" s="67"/>
      <c r="C7" s="67"/>
      <c r="D7" s="67"/>
      <c r="E7" s="67"/>
      <c r="F7" s="67"/>
      <c r="G7" s="67"/>
      <c r="H7" s="67"/>
      <c r="I7" s="71"/>
      <c r="J7" s="67"/>
      <c r="K7" s="67"/>
      <c r="L7" s="67"/>
      <c r="M7" s="67"/>
      <c r="N7" s="67"/>
      <c r="O7" s="67"/>
      <c r="P7" s="65"/>
      <c r="Q7" s="61"/>
    </row>
    <row r="8" spans="2:17" x14ac:dyDescent="0.2">
      <c r="B8" s="67"/>
      <c r="C8" s="67"/>
      <c r="D8" s="67"/>
      <c r="E8" s="67"/>
      <c r="F8" s="67"/>
      <c r="G8" s="67"/>
      <c r="H8" s="67"/>
      <c r="I8" s="71"/>
      <c r="J8" s="67"/>
      <c r="K8" s="67"/>
      <c r="L8" s="67"/>
      <c r="M8" s="67"/>
      <c r="N8" s="67"/>
      <c r="O8" s="67"/>
      <c r="P8" s="61"/>
      <c r="Q8" s="61"/>
    </row>
    <row r="9" spans="2:17" x14ac:dyDescent="0.2">
      <c r="B9" s="560"/>
      <c r="C9" s="562" t="s">
        <v>64</v>
      </c>
      <c r="D9" s="562"/>
      <c r="E9" s="569" t="s">
        <v>65</v>
      </c>
      <c r="F9" s="569"/>
      <c r="G9" s="569"/>
      <c r="H9" s="569"/>
      <c r="I9" s="564"/>
      <c r="J9" s="562" t="s">
        <v>64</v>
      </c>
      <c r="K9" s="562"/>
      <c r="L9" s="569" t="s">
        <v>65</v>
      </c>
      <c r="M9" s="569"/>
      <c r="N9" s="569"/>
      <c r="O9" s="569"/>
      <c r="P9" s="73"/>
      <c r="Q9" s="61"/>
    </row>
    <row r="10" spans="2:17" x14ac:dyDescent="0.2">
      <c r="B10" s="561"/>
      <c r="C10" s="563"/>
      <c r="D10" s="563"/>
      <c r="E10" s="74">
        <v>2020</v>
      </c>
      <c r="F10" s="74">
        <v>2017</v>
      </c>
      <c r="G10" s="74">
        <v>2019</v>
      </c>
      <c r="H10" s="74">
        <v>2016</v>
      </c>
      <c r="I10" s="565"/>
      <c r="J10" s="563"/>
      <c r="K10" s="563"/>
      <c r="L10" s="74">
        <v>2020</v>
      </c>
      <c r="M10" s="74">
        <v>2017</v>
      </c>
      <c r="N10" s="74">
        <v>2019</v>
      </c>
      <c r="O10" s="74">
        <v>2016</v>
      </c>
      <c r="P10" s="75"/>
      <c r="Q10" s="61"/>
    </row>
    <row r="11" spans="2:17" x14ac:dyDescent="0.2">
      <c r="B11" s="76"/>
      <c r="C11" s="67"/>
      <c r="D11" s="67"/>
      <c r="E11" s="67"/>
      <c r="F11" s="67"/>
      <c r="G11" s="67"/>
      <c r="H11" s="67"/>
      <c r="I11" s="71"/>
      <c r="J11" s="67"/>
      <c r="K11" s="67"/>
      <c r="L11" s="67"/>
      <c r="M11" s="67"/>
      <c r="N11" s="67"/>
      <c r="O11" s="67"/>
      <c r="P11" s="77"/>
      <c r="Q11" s="61"/>
    </row>
    <row r="12" spans="2:17" x14ac:dyDescent="0.2">
      <c r="B12" s="76"/>
      <c r="C12" s="67"/>
      <c r="D12" s="67"/>
      <c r="E12" s="67"/>
      <c r="F12" s="67"/>
      <c r="G12" s="67"/>
      <c r="H12" s="67"/>
      <c r="I12" s="71"/>
      <c r="J12" s="67"/>
      <c r="K12" s="67"/>
      <c r="L12" s="67"/>
      <c r="M12" s="67"/>
      <c r="N12" s="67"/>
      <c r="O12" s="67"/>
      <c r="P12" s="77"/>
      <c r="Q12" s="61"/>
    </row>
    <row r="13" spans="2:17" x14ac:dyDescent="0.2">
      <c r="B13" s="78"/>
      <c r="C13" s="570" t="s">
        <v>66</v>
      </c>
      <c r="D13" s="570"/>
      <c r="E13" s="79"/>
      <c r="F13" s="79"/>
      <c r="G13" s="80"/>
      <c r="H13" s="80"/>
      <c r="I13" s="81"/>
      <c r="J13" s="570" t="s">
        <v>67</v>
      </c>
      <c r="K13" s="570"/>
      <c r="L13" s="82"/>
      <c r="M13" s="82"/>
      <c r="N13" s="82"/>
      <c r="O13" s="82"/>
      <c r="P13" s="77"/>
      <c r="Q13" s="61"/>
    </row>
    <row r="14" spans="2:17" x14ac:dyDescent="0.2">
      <c r="B14" s="78"/>
      <c r="C14" s="83"/>
      <c r="D14" s="82"/>
      <c r="E14" s="483">
        <v>1000</v>
      </c>
      <c r="F14" s="483"/>
      <c r="G14" s="483">
        <v>1000</v>
      </c>
      <c r="H14" s="84"/>
      <c r="I14" s="81"/>
      <c r="J14" s="83"/>
      <c r="K14" s="82"/>
      <c r="L14" s="56"/>
      <c r="M14" s="56"/>
      <c r="N14" s="56"/>
      <c r="O14" s="56"/>
      <c r="P14" s="77"/>
      <c r="Q14" s="61"/>
    </row>
    <row r="15" spans="2:17" x14ac:dyDescent="0.2">
      <c r="B15" s="78"/>
      <c r="C15" s="571" t="s">
        <v>68</v>
      </c>
      <c r="D15" s="571"/>
      <c r="E15" s="84"/>
      <c r="F15" s="84"/>
      <c r="G15" s="84"/>
      <c r="H15" s="84"/>
      <c r="I15" s="81"/>
      <c r="J15" s="571" t="s">
        <v>69</v>
      </c>
      <c r="K15" s="571"/>
      <c r="L15" s="483">
        <v>1000</v>
      </c>
      <c r="M15" s="483"/>
      <c r="N15" s="483">
        <v>1000</v>
      </c>
      <c r="O15" s="84"/>
      <c r="P15" s="77"/>
      <c r="Q15" s="61"/>
    </row>
    <row r="16" spans="2:17" x14ac:dyDescent="0.2">
      <c r="B16" s="78"/>
      <c r="C16" s="85"/>
      <c r="D16" s="86"/>
      <c r="E16" s="84"/>
      <c r="F16" s="84"/>
      <c r="G16" s="84"/>
      <c r="H16" s="84"/>
      <c r="I16" s="81"/>
      <c r="J16" s="85"/>
      <c r="K16" s="86"/>
      <c r="L16" s="84"/>
      <c r="M16" s="84"/>
      <c r="N16" s="84"/>
      <c r="O16" s="84"/>
      <c r="P16" s="77"/>
      <c r="Q16" s="61"/>
    </row>
    <row r="17" spans="2:17" x14ac:dyDescent="0.2">
      <c r="B17" s="78"/>
      <c r="C17" s="572" t="s">
        <v>198</v>
      </c>
      <c r="D17" s="572"/>
      <c r="E17" s="35">
        <v>15294189</v>
      </c>
      <c r="F17" s="35">
        <f>+E17/$E$14</f>
        <v>15294.189</v>
      </c>
      <c r="G17" s="35">
        <v>13098788</v>
      </c>
      <c r="H17" s="35">
        <f t="shared" ref="H17:H23" si="0">+G17/$G$14</f>
        <v>13098.788</v>
      </c>
      <c r="I17" s="81"/>
      <c r="J17" s="572" t="s">
        <v>199</v>
      </c>
      <c r="K17" s="572"/>
      <c r="L17" s="35">
        <v>907738</v>
      </c>
      <c r="M17" s="35">
        <f>+L17/$L$15</f>
        <v>907.73800000000006</v>
      </c>
      <c r="N17" s="35">
        <v>1385450</v>
      </c>
      <c r="O17" s="35">
        <f>+N17/$N$15</f>
        <v>1385.45</v>
      </c>
      <c r="P17" s="77"/>
      <c r="Q17" s="61"/>
    </row>
    <row r="18" spans="2:17" x14ac:dyDescent="0.2">
      <c r="B18" s="78"/>
      <c r="C18" s="572" t="s">
        <v>328</v>
      </c>
      <c r="D18" s="572"/>
      <c r="E18" s="35">
        <v>190000</v>
      </c>
      <c r="F18" s="35">
        <f t="shared" ref="F18:F23" si="1">+E18/$E$14</f>
        <v>190</v>
      </c>
      <c r="G18" s="35">
        <v>13200</v>
      </c>
      <c r="H18" s="35">
        <f t="shared" si="0"/>
        <v>13.2</v>
      </c>
      <c r="I18" s="81"/>
      <c r="J18" s="572" t="s">
        <v>73</v>
      </c>
      <c r="K18" s="572"/>
      <c r="L18" s="35">
        <v>0</v>
      </c>
      <c r="M18" s="35">
        <v>0</v>
      </c>
      <c r="N18" s="35">
        <v>0</v>
      </c>
      <c r="O18" s="35">
        <v>0</v>
      </c>
      <c r="P18" s="77"/>
      <c r="Q18" s="61"/>
    </row>
    <row r="19" spans="2:17" x14ac:dyDescent="0.2">
      <c r="B19" s="78"/>
      <c r="C19" s="572" t="s">
        <v>329</v>
      </c>
      <c r="D19" s="572"/>
      <c r="E19" s="35">
        <v>77786</v>
      </c>
      <c r="F19" s="35">
        <f t="shared" si="1"/>
        <v>77.786000000000001</v>
      </c>
      <c r="G19" s="35">
        <v>313116</v>
      </c>
      <c r="H19" s="35">
        <f t="shared" si="0"/>
        <v>313.11599999999999</v>
      </c>
      <c r="I19" s="81"/>
      <c r="J19" s="572" t="s">
        <v>75</v>
      </c>
      <c r="K19" s="572"/>
      <c r="L19" s="35">
        <v>0</v>
      </c>
      <c r="M19" s="35">
        <v>0</v>
      </c>
      <c r="N19" s="35">
        <v>0</v>
      </c>
      <c r="O19" s="35">
        <v>0</v>
      </c>
      <c r="P19" s="77"/>
      <c r="Q19" s="61"/>
    </row>
    <row r="20" spans="2:17" x14ac:dyDescent="0.2">
      <c r="B20" s="78"/>
      <c r="C20" s="572" t="s">
        <v>335</v>
      </c>
      <c r="D20" s="572"/>
      <c r="E20" s="35">
        <v>0</v>
      </c>
      <c r="F20" s="35">
        <f t="shared" si="1"/>
        <v>0</v>
      </c>
      <c r="G20" s="35">
        <v>0</v>
      </c>
      <c r="H20" s="35">
        <f t="shared" si="0"/>
        <v>0</v>
      </c>
      <c r="I20" s="81"/>
      <c r="J20" s="572" t="s">
        <v>77</v>
      </c>
      <c r="K20" s="572"/>
      <c r="L20" s="35">
        <v>0</v>
      </c>
      <c r="M20" s="35">
        <v>0</v>
      </c>
      <c r="N20" s="35">
        <v>0</v>
      </c>
      <c r="O20" s="35">
        <v>0</v>
      </c>
      <c r="P20" s="77"/>
      <c r="Q20" s="61"/>
    </row>
    <row r="21" spans="2:17" x14ac:dyDescent="0.2">
      <c r="B21" s="78"/>
      <c r="C21" s="572" t="s">
        <v>336</v>
      </c>
      <c r="D21" s="572"/>
      <c r="E21" s="35">
        <v>0</v>
      </c>
      <c r="F21" s="35">
        <f t="shared" si="1"/>
        <v>0</v>
      </c>
      <c r="G21" s="35">
        <v>0</v>
      </c>
      <c r="H21" s="35">
        <f t="shared" si="0"/>
        <v>0</v>
      </c>
      <c r="I21" s="81"/>
      <c r="J21" s="572" t="s">
        <v>79</v>
      </c>
      <c r="K21" s="572"/>
      <c r="L21" s="35">
        <v>0</v>
      </c>
      <c r="M21" s="35">
        <v>0</v>
      </c>
      <c r="N21" s="35">
        <v>0</v>
      </c>
      <c r="O21" s="35">
        <v>0</v>
      </c>
      <c r="P21" s="77"/>
      <c r="Q21" s="61"/>
    </row>
    <row r="22" spans="2:17" x14ac:dyDescent="0.2">
      <c r="B22" s="78"/>
      <c r="C22" s="572" t="s">
        <v>80</v>
      </c>
      <c r="D22" s="572"/>
      <c r="E22" s="35">
        <v>-190000</v>
      </c>
      <c r="F22" s="35">
        <f t="shared" si="1"/>
        <v>-190</v>
      </c>
      <c r="G22" s="35">
        <v>0</v>
      </c>
      <c r="H22" s="35">
        <f t="shared" si="0"/>
        <v>0</v>
      </c>
      <c r="I22" s="81"/>
      <c r="J22" s="572" t="s">
        <v>81</v>
      </c>
      <c r="K22" s="572"/>
      <c r="L22" s="35">
        <v>0</v>
      </c>
      <c r="M22" s="35">
        <v>0</v>
      </c>
      <c r="N22" s="35">
        <v>0</v>
      </c>
      <c r="O22" s="35">
        <v>0</v>
      </c>
      <c r="P22" s="77"/>
      <c r="Q22" s="61"/>
    </row>
    <row r="23" spans="2:17" x14ac:dyDescent="0.2">
      <c r="B23" s="78"/>
      <c r="C23" s="572" t="s">
        <v>337</v>
      </c>
      <c r="D23" s="572"/>
      <c r="E23" s="35">
        <v>0</v>
      </c>
      <c r="F23" s="35">
        <f t="shared" si="1"/>
        <v>0</v>
      </c>
      <c r="G23" s="35">
        <v>0</v>
      </c>
      <c r="H23" s="35">
        <f t="shared" si="0"/>
        <v>0</v>
      </c>
      <c r="I23" s="81"/>
      <c r="J23" s="572" t="s">
        <v>317</v>
      </c>
      <c r="K23" s="572"/>
      <c r="L23" s="35">
        <v>0</v>
      </c>
      <c r="M23" s="35">
        <v>0</v>
      </c>
      <c r="N23" s="35">
        <v>0</v>
      </c>
      <c r="O23" s="35">
        <v>0</v>
      </c>
      <c r="P23" s="77"/>
      <c r="Q23" s="61"/>
    </row>
    <row r="24" spans="2:17" x14ac:dyDescent="0.2">
      <c r="B24" s="78"/>
      <c r="C24" s="87"/>
      <c r="D24" s="88"/>
      <c r="E24" s="89"/>
      <c r="F24" s="89"/>
      <c r="G24" s="89"/>
      <c r="H24" s="89"/>
      <c r="I24" s="81"/>
      <c r="J24" s="572" t="s">
        <v>84</v>
      </c>
      <c r="K24" s="572"/>
      <c r="L24" s="35">
        <v>0</v>
      </c>
      <c r="M24" s="35">
        <v>0</v>
      </c>
      <c r="N24" s="35">
        <v>0</v>
      </c>
      <c r="O24" s="35">
        <f>+N24/$N$15</f>
        <v>0</v>
      </c>
      <c r="P24" s="77"/>
      <c r="Q24" s="61"/>
    </row>
    <row r="25" spans="2:17" x14ac:dyDescent="0.2">
      <c r="B25" s="90"/>
      <c r="C25" s="571" t="s">
        <v>85</v>
      </c>
      <c r="D25" s="571"/>
      <c r="E25" s="56">
        <f>SUM(E17:E24)</f>
        <v>15371975</v>
      </c>
      <c r="F25" s="56">
        <f>SUM(F17:F24)</f>
        <v>15371.975</v>
      </c>
      <c r="G25" s="56">
        <f>SUM(G17:G24)</f>
        <v>13425104</v>
      </c>
      <c r="H25" s="56">
        <f>SUM(H17:H24)</f>
        <v>13425.104000000001</v>
      </c>
      <c r="I25" s="91"/>
      <c r="J25" s="83"/>
      <c r="K25" s="82"/>
      <c r="L25" s="58"/>
      <c r="M25" s="58"/>
      <c r="N25" s="58"/>
      <c r="O25" s="58"/>
      <c r="P25" s="77"/>
      <c r="Q25" s="61"/>
    </row>
    <row r="26" spans="2:17" x14ac:dyDescent="0.2">
      <c r="B26" s="90"/>
      <c r="C26" s="83"/>
      <c r="D26" s="92"/>
      <c r="E26" s="516"/>
      <c r="F26" s="58"/>
      <c r="G26" s="58"/>
      <c r="H26" s="58"/>
      <c r="I26" s="91"/>
      <c r="J26" s="571" t="s">
        <v>86</v>
      </c>
      <c r="K26" s="571"/>
      <c r="L26" s="56">
        <f>SUM(L17:L25)</f>
        <v>907738</v>
      </c>
      <c r="M26" s="56">
        <f>SUM(M17:M25)</f>
        <v>907.73800000000006</v>
      </c>
      <c r="N26" s="56">
        <f>SUM(N17:N25)</f>
        <v>1385450</v>
      </c>
      <c r="O26" s="56">
        <f>SUM(O17:O25)</f>
        <v>1385.45</v>
      </c>
      <c r="P26" s="77"/>
      <c r="Q26" s="61"/>
    </row>
    <row r="27" spans="2:17" x14ac:dyDescent="0.2">
      <c r="B27" s="78"/>
      <c r="C27" s="87"/>
      <c r="D27" s="87"/>
      <c r="E27" s="502"/>
      <c r="F27" s="89"/>
      <c r="G27" s="89"/>
      <c r="H27" s="89"/>
      <c r="I27" s="81"/>
      <c r="J27" s="93"/>
      <c r="K27" s="88"/>
      <c r="L27" s="502">
        <f>+E25/L26</f>
        <v>16.934374235737625</v>
      </c>
      <c r="M27" s="89"/>
      <c r="N27" s="89"/>
      <c r="O27" s="89"/>
      <c r="P27" s="77"/>
      <c r="Q27" s="61"/>
    </row>
    <row r="28" spans="2:17" x14ac:dyDescent="0.2">
      <c r="B28" s="78"/>
      <c r="C28" s="571" t="s">
        <v>87</v>
      </c>
      <c r="D28" s="571"/>
      <c r="E28" s="84"/>
      <c r="F28" s="84"/>
      <c r="G28" s="84"/>
      <c r="H28" s="84"/>
      <c r="I28" s="81"/>
      <c r="J28" s="571" t="s">
        <v>88</v>
      </c>
      <c r="K28" s="571"/>
      <c r="L28" s="84"/>
      <c r="M28" s="84"/>
      <c r="N28" s="84"/>
      <c r="O28" s="84"/>
      <c r="P28" s="77"/>
      <c r="Q28" s="61"/>
    </row>
    <row r="29" spans="2:17" x14ac:dyDescent="0.2">
      <c r="B29" s="78"/>
      <c r="C29" s="87"/>
      <c r="D29" s="87"/>
      <c r="E29" s="89"/>
      <c r="F29" s="89"/>
      <c r="G29" s="89"/>
      <c r="H29" s="89"/>
      <c r="I29" s="81"/>
      <c r="J29" s="87"/>
      <c r="K29" s="88"/>
      <c r="L29" s="89"/>
      <c r="M29" s="89"/>
      <c r="N29" s="89"/>
      <c r="O29" s="89"/>
      <c r="P29" s="77"/>
      <c r="Q29" s="61"/>
    </row>
    <row r="30" spans="2:17" x14ac:dyDescent="0.2">
      <c r="B30" s="78"/>
      <c r="C30" s="572" t="s">
        <v>89</v>
      </c>
      <c r="D30" s="572"/>
      <c r="E30" s="35">
        <v>0</v>
      </c>
      <c r="F30" s="35">
        <v>0</v>
      </c>
      <c r="G30" s="35">
        <v>0</v>
      </c>
      <c r="H30" s="35">
        <v>0</v>
      </c>
      <c r="I30" s="81"/>
      <c r="J30" s="572" t="s">
        <v>90</v>
      </c>
      <c r="K30" s="572"/>
      <c r="L30" s="35">
        <v>0</v>
      </c>
      <c r="M30" s="35">
        <v>0</v>
      </c>
      <c r="N30" s="35">
        <v>0</v>
      </c>
      <c r="O30" s="35">
        <v>0</v>
      </c>
      <c r="P30" s="77"/>
      <c r="Q30" s="61"/>
    </row>
    <row r="31" spans="2:17" x14ac:dyDescent="0.2">
      <c r="B31" s="78"/>
      <c r="C31" s="572" t="s">
        <v>91</v>
      </c>
      <c r="D31" s="572"/>
      <c r="E31" s="35">
        <v>0</v>
      </c>
      <c r="F31" s="35">
        <v>0</v>
      </c>
      <c r="G31" s="35">
        <v>0</v>
      </c>
      <c r="H31" s="35">
        <v>0</v>
      </c>
      <c r="I31" s="81"/>
      <c r="J31" s="572" t="s">
        <v>92</v>
      </c>
      <c r="K31" s="572"/>
      <c r="L31" s="35">
        <v>0</v>
      </c>
      <c r="M31" s="35">
        <v>0</v>
      </c>
      <c r="N31" s="35">
        <v>0</v>
      </c>
      <c r="O31" s="35">
        <v>0</v>
      </c>
      <c r="P31" s="77"/>
      <c r="Q31" s="61"/>
    </row>
    <row r="32" spans="2:17" x14ac:dyDescent="0.2">
      <c r="B32" s="78"/>
      <c r="C32" s="572" t="s">
        <v>324</v>
      </c>
      <c r="D32" s="572"/>
      <c r="E32" s="35">
        <v>0</v>
      </c>
      <c r="F32" s="35">
        <v>0</v>
      </c>
      <c r="G32" s="35">
        <v>0</v>
      </c>
      <c r="H32" s="35">
        <v>0</v>
      </c>
      <c r="I32" s="81"/>
      <c r="J32" s="572" t="s">
        <v>94</v>
      </c>
      <c r="K32" s="572"/>
      <c r="L32" s="35">
        <v>0</v>
      </c>
      <c r="M32" s="35">
        <v>0</v>
      </c>
      <c r="N32" s="35">
        <v>0</v>
      </c>
      <c r="O32" s="35">
        <v>0</v>
      </c>
      <c r="P32" s="77"/>
      <c r="Q32" s="61"/>
    </row>
    <row r="33" spans="2:263" x14ac:dyDescent="0.2">
      <c r="B33" s="78"/>
      <c r="C33" s="572" t="s">
        <v>325</v>
      </c>
      <c r="D33" s="572"/>
      <c r="E33" s="35">
        <v>7263501</v>
      </c>
      <c r="F33" s="35">
        <f>+E33/$E$14</f>
        <v>7263.5010000000002</v>
      </c>
      <c r="G33" s="35">
        <v>6743921</v>
      </c>
      <c r="H33" s="35">
        <f>+G33/$G$14</f>
        <v>6743.9210000000003</v>
      </c>
      <c r="I33" s="81"/>
      <c r="J33" s="572" t="s">
        <v>96</v>
      </c>
      <c r="K33" s="572"/>
      <c r="L33" s="35">
        <v>0</v>
      </c>
      <c r="M33" s="35">
        <v>0</v>
      </c>
      <c r="N33" s="35">
        <v>0</v>
      </c>
      <c r="O33" s="35">
        <v>0</v>
      </c>
      <c r="P33" s="77"/>
      <c r="Q33" s="61"/>
    </row>
    <row r="34" spans="2:263" x14ac:dyDescent="0.2">
      <c r="B34" s="78"/>
      <c r="C34" s="572" t="s">
        <v>326</v>
      </c>
      <c r="D34" s="572"/>
      <c r="E34" s="35">
        <v>214697</v>
      </c>
      <c r="F34" s="35">
        <f>+E34/$E$14</f>
        <v>214.697</v>
      </c>
      <c r="G34" s="35">
        <v>214697</v>
      </c>
      <c r="H34" s="35">
        <f>+G34/$G$14</f>
        <v>214.697</v>
      </c>
      <c r="I34" s="81"/>
      <c r="J34" s="572" t="s">
        <v>98</v>
      </c>
      <c r="K34" s="572"/>
      <c r="L34" s="35">
        <v>0</v>
      </c>
      <c r="M34" s="35">
        <v>0</v>
      </c>
      <c r="N34" s="35">
        <v>0</v>
      </c>
      <c r="O34" s="35">
        <v>0</v>
      </c>
      <c r="P34" s="77"/>
      <c r="Q34" s="61"/>
    </row>
    <row r="35" spans="2:263" x14ac:dyDescent="0.2">
      <c r="B35" s="78"/>
      <c r="C35" s="572" t="s">
        <v>327</v>
      </c>
      <c r="D35" s="572"/>
      <c r="E35" s="35">
        <v>-5995622</v>
      </c>
      <c r="F35" s="35">
        <f>+E35/$E$14</f>
        <v>-5995.6220000000003</v>
      </c>
      <c r="G35" s="35">
        <v>-5406024</v>
      </c>
      <c r="H35" s="35">
        <f>+G35/$G$14</f>
        <v>-5406.0240000000003</v>
      </c>
      <c r="I35" s="81"/>
      <c r="J35" s="572" t="s">
        <v>100</v>
      </c>
      <c r="K35" s="572"/>
      <c r="L35" s="35">
        <v>0</v>
      </c>
      <c r="M35" s="35">
        <v>0</v>
      </c>
      <c r="N35" s="35">
        <v>0</v>
      </c>
      <c r="O35" s="35">
        <v>0</v>
      </c>
      <c r="P35" s="77"/>
      <c r="Q35" s="61"/>
    </row>
    <row r="36" spans="2:263" x14ac:dyDescent="0.2">
      <c r="B36" s="78"/>
      <c r="C36" s="572" t="s">
        <v>101</v>
      </c>
      <c r="D36" s="572"/>
      <c r="E36" s="35">
        <v>0</v>
      </c>
      <c r="F36" s="35">
        <v>0</v>
      </c>
      <c r="G36" s="35">
        <v>0</v>
      </c>
      <c r="H36" s="35">
        <v>0</v>
      </c>
      <c r="I36" s="81"/>
      <c r="J36" s="87"/>
      <c r="K36" s="88"/>
      <c r="L36" s="89"/>
      <c r="M36" s="89"/>
      <c r="N36" s="89"/>
      <c r="O36" s="89"/>
      <c r="P36" s="77"/>
      <c r="Q36" s="61"/>
    </row>
    <row r="37" spans="2:263" x14ac:dyDescent="0.2">
      <c r="B37" s="78"/>
      <c r="C37" s="572" t="s">
        <v>102</v>
      </c>
      <c r="D37" s="572"/>
      <c r="E37" s="35">
        <v>0</v>
      </c>
      <c r="F37" s="35">
        <v>0</v>
      </c>
      <c r="G37" s="35">
        <v>0</v>
      </c>
      <c r="H37" s="35">
        <v>0</v>
      </c>
      <c r="I37" s="81"/>
      <c r="J37" s="571" t="s">
        <v>103</v>
      </c>
      <c r="K37" s="571"/>
      <c r="L37" s="56">
        <f>SUM(L30:L36)</f>
        <v>0</v>
      </c>
      <c r="M37" s="56">
        <f>SUM(M30:M36)</f>
        <v>0</v>
      </c>
      <c r="N37" s="56">
        <f>SUM(N30:N36)</f>
        <v>0</v>
      </c>
      <c r="O37" s="56">
        <f>SUM(O30:O36)</f>
        <v>0</v>
      </c>
      <c r="P37" s="77"/>
      <c r="Q37" s="61"/>
    </row>
    <row r="38" spans="2:263" x14ac:dyDescent="0.2">
      <c r="B38" s="78"/>
      <c r="C38" s="572" t="s">
        <v>104</v>
      </c>
      <c r="D38" s="572"/>
      <c r="E38" s="35">
        <v>0</v>
      </c>
      <c r="F38" s="35">
        <v>0</v>
      </c>
      <c r="G38" s="35">
        <v>0</v>
      </c>
      <c r="H38" s="35">
        <v>0</v>
      </c>
      <c r="I38" s="81"/>
      <c r="J38" s="83"/>
      <c r="K38" s="92"/>
      <c r="L38" s="58"/>
      <c r="M38" s="58"/>
      <c r="N38" s="58"/>
      <c r="O38" s="58"/>
      <c r="P38" s="77"/>
      <c r="Q38" s="61"/>
    </row>
    <row r="39" spans="2:263" x14ac:dyDescent="0.2">
      <c r="B39" s="78"/>
      <c r="C39" s="87"/>
      <c r="D39" s="88"/>
      <c r="E39" s="89"/>
      <c r="F39" s="89"/>
      <c r="G39" s="89"/>
      <c r="H39" s="89"/>
      <c r="I39" s="81"/>
      <c r="J39" s="571" t="s">
        <v>105</v>
      </c>
      <c r="K39" s="571"/>
      <c r="L39" s="56">
        <f>L26+L37</f>
        <v>907738</v>
      </c>
      <c r="M39" s="56">
        <f>M26+M37</f>
        <v>907.73800000000006</v>
      </c>
      <c r="N39" s="56">
        <f>N26+N37</f>
        <v>1385450</v>
      </c>
      <c r="O39" s="56">
        <f>O26+O37</f>
        <v>1385.45</v>
      </c>
      <c r="P39" s="77"/>
      <c r="Q39" s="61"/>
    </row>
    <row r="40" spans="2:263" x14ac:dyDescent="0.2">
      <c r="B40" s="90"/>
      <c r="C40" s="571" t="s">
        <v>106</v>
      </c>
      <c r="D40" s="571"/>
      <c r="E40" s="56">
        <f>SUM(E30:E39)</f>
        <v>1482576</v>
      </c>
      <c r="F40" s="56">
        <f>SUM(F30:F39)</f>
        <v>1482.576</v>
      </c>
      <c r="G40" s="56">
        <f>SUM(G30:G39)</f>
        <v>1552594</v>
      </c>
      <c r="H40" s="56">
        <f>SUM(H30:H39)</f>
        <v>1552.5940000000001</v>
      </c>
      <c r="I40" s="91"/>
      <c r="J40" s="83"/>
      <c r="K40" s="94"/>
      <c r="L40" s="58"/>
      <c r="M40" s="58"/>
      <c r="N40" s="58"/>
      <c r="O40" s="58"/>
      <c r="P40" s="77"/>
      <c r="Q40" s="61"/>
    </row>
    <row r="41" spans="2:263" x14ac:dyDescent="0.2">
      <c r="B41" s="78"/>
      <c r="C41" s="87"/>
      <c r="D41" s="83"/>
      <c r="E41" s="89"/>
      <c r="F41" s="89"/>
      <c r="G41" s="89"/>
      <c r="H41" s="89"/>
      <c r="I41" s="81"/>
      <c r="J41" s="570" t="s">
        <v>107</v>
      </c>
      <c r="K41" s="570"/>
      <c r="L41" s="89"/>
      <c r="M41" s="89"/>
      <c r="N41" s="89"/>
      <c r="O41" s="89"/>
      <c r="P41" s="77"/>
      <c r="Q41" s="61"/>
    </row>
    <row r="42" spans="2:263" x14ac:dyDescent="0.2">
      <c r="B42" s="78"/>
      <c r="C42" s="571" t="s">
        <v>108</v>
      </c>
      <c r="D42" s="571"/>
      <c r="E42" s="56">
        <f>E25+E40</f>
        <v>16854551</v>
      </c>
      <c r="F42" s="56">
        <f>F25+F40</f>
        <v>16854.550999999999</v>
      </c>
      <c r="G42" s="56">
        <f>G25+G40</f>
        <v>14977698</v>
      </c>
      <c r="H42" s="56">
        <f>H25+H40</f>
        <v>14977.698</v>
      </c>
      <c r="I42" s="81"/>
      <c r="J42" s="83"/>
      <c r="K42" s="94"/>
      <c r="L42" s="89"/>
      <c r="M42" s="89"/>
      <c r="N42" s="89"/>
      <c r="O42" s="89"/>
      <c r="P42" s="77"/>
      <c r="Q42" s="61"/>
    </row>
    <row r="43" spans="2:263" x14ac:dyDescent="0.2">
      <c r="B43" s="78"/>
      <c r="C43" s="87"/>
      <c r="D43" s="87"/>
      <c r="E43" s="89"/>
      <c r="F43" s="89"/>
      <c r="G43" s="89"/>
      <c r="H43" s="89"/>
      <c r="I43" s="81"/>
      <c r="J43" s="571" t="s">
        <v>109</v>
      </c>
      <c r="K43" s="571"/>
      <c r="L43" s="56">
        <f>SUM(L45:L47)</f>
        <v>0</v>
      </c>
      <c r="M43" s="56">
        <f>SUM(M45:M47)</f>
        <v>0</v>
      </c>
      <c r="N43" s="56">
        <f>SUM(N45:N47)</f>
        <v>514710</v>
      </c>
      <c r="O43" s="56">
        <f>SUM(O45:O47)</f>
        <v>514.71</v>
      </c>
      <c r="P43" s="77"/>
      <c r="Q43" s="61"/>
    </row>
    <row r="44" spans="2:263" x14ac:dyDescent="0.2">
      <c r="B44" s="78"/>
      <c r="C44" s="87"/>
      <c r="D44" s="87"/>
      <c r="E44" s="89"/>
      <c r="F44" s="89"/>
      <c r="G44" s="89"/>
      <c r="H44" s="89"/>
      <c r="I44" s="81"/>
      <c r="J44" s="87"/>
      <c r="K44" s="80"/>
      <c r="L44" s="89"/>
      <c r="M44" s="89"/>
      <c r="N44" s="89"/>
      <c r="O44" s="89"/>
      <c r="P44" s="77"/>
      <c r="Q44" s="61"/>
    </row>
    <row r="45" spans="2:263" x14ac:dyDescent="0.2">
      <c r="B45" s="78"/>
      <c r="C45" s="87"/>
      <c r="D45" s="87"/>
      <c r="E45" s="89"/>
      <c r="F45" s="89"/>
      <c r="G45" s="89"/>
      <c r="H45" s="89"/>
      <c r="I45" s="81"/>
      <c r="J45" s="572" t="s">
        <v>338</v>
      </c>
      <c r="K45" s="572"/>
      <c r="L45" s="35">
        <v>0</v>
      </c>
      <c r="M45" s="35">
        <v>0</v>
      </c>
      <c r="N45" s="35">
        <v>0</v>
      </c>
      <c r="O45" s="35">
        <f>+N45/$N$15</f>
        <v>0</v>
      </c>
      <c r="P45" s="77"/>
      <c r="Q45" s="61"/>
      <c r="JC45" s="247">
        <f>+L45-N45</f>
        <v>0</v>
      </c>
    </row>
    <row r="46" spans="2:263" x14ac:dyDescent="0.2">
      <c r="B46" s="78"/>
      <c r="C46" s="87"/>
      <c r="D46" s="95"/>
      <c r="E46" s="95"/>
      <c r="F46" s="95"/>
      <c r="G46" s="89"/>
      <c r="H46" s="89"/>
      <c r="I46" s="81"/>
      <c r="J46" s="572" t="s">
        <v>110</v>
      </c>
      <c r="K46" s="572"/>
      <c r="L46" s="35">
        <v>0</v>
      </c>
      <c r="M46" s="35">
        <f>+L46/$L$15</f>
        <v>0</v>
      </c>
      <c r="N46" s="35">
        <v>514710</v>
      </c>
      <c r="O46" s="35">
        <f>+N46/$N$15</f>
        <v>514.71</v>
      </c>
      <c r="P46" s="77"/>
      <c r="Q46" s="61"/>
      <c r="JC46" s="247">
        <f>+L46-N46</f>
        <v>-514710</v>
      </c>
    </row>
    <row r="47" spans="2:263" x14ac:dyDescent="0.2">
      <c r="B47" s="78"/>
      <c r="C47" s="87"/>
      <c r="D47" s="95"/>
      <c r="E47" s="450"/>
      <c r="F47" s="95"/>
      <c r="G47" s="89"/>
      <c r="H47" s="89"/>
      <c r="I47" s="81"/>
      <c r="J47" s="572" t="s">
        <v>111</v>
      </c>
      <c r="K47" s="572"/>
      <c r="L47" s="35">
        <v>0</v>
      </c>
      <c r="M47" s="35">
        <v>0</v>
      </c>
      <c r="N47" s="35">
        <v>0</v>
      </c>
      <c r="O47" s="35">
        <v>0</v>
      </c>
      <c r="P47" s="77"/>
      <c r="Q47" s="61"/>
    </row>
    <row r="48" spans="2:263" x14ac:dyDescent="0.2">
      <c r="B48" s="78"/>
      <c r="C48" s="87"/>
      <c r="D48" s="95"/>
      <c r="F48" s="95"/>
      <c r="G48" s="89"/>
      <c r="H48" s="89"/>
      <c r="I48" s="81"/>
      <c r="J48" s="87"/>
      <c r="K48" s="80"/>
      <c r="L48" s="89"/>
      <c r="M48" s="89"/>
      <c r="N48" s="89"/>
      <c r="O48" s="89"/>
      <c r="P48" s="77"/>
      <c r="Q48" s="61"/>
    </row>
    <row r="49" spans="2:265" x14ac:dyDescent="0.2">
      <c r="B49" s="78"/>
      <c r="C49" s="87"/>
      <c r="D49" s="95"/>
      <c r="F49" s="95"/>
      <c r="G49" s="89"/>
      <c r="H49" s="89"/>
      <c r="I49" s="81"/>
      <c r="J49" s="571" t="s">
        <v>112</v>
      </c>
      <c r="K49" s="571"/>
      <c r="L49" s="56">
        <f>SUM(L51:L55)</f>
        <v>15946813</v>
      </c>
      <c r="M49" s="56">
        <f>SUM(M51:M55)</f>
        <v>15946.813</v>
      </c>
      <c r="N49" s="56">
        <f>SUM(N51:N55)</f>
        <v>13077538</v>
      </c>
      <c r="O49" s="56">
        <f>SUM(O51:O55)</f>
        <v>13077.537999999999</v>
      </c>
      <c r="P49" s="77"/>
      <c r="Q49" s="61"/>
    </row>
    <row r="50" spans="2:265" x14ac:dyDescent="0.2">
      <c r="B50" s="78"/>
      <c r="C50" s="87"/>
      <c r="D50" s="95"/>
      <c r="E50" s="95"/>
      <c r="F50" s="95"/>
      <c r="G50" s="89"/>
      <c r="H50" s="89"/>
      <c r="I50" s="81"/>
      <c r="J50" s="83"/>
      <c r="K50" s="80"/>
      <c r="L50" s="96"/>
      <c r="M50" s="96"/>
      <c r="N50" s="96"/>
      <c r="O50" s="96"/>
      <c r="P50" s="77"/>
      <c r="Q50" s="61"/>
    </row>
    <row r="51" spans="2:265" x14ac:dyDescent="0.2">
      <c r="B51" s="78"/>
      <c r="C51" s="87"/>
      <c r="D51" s="95"/>
      <c r="E51" s="95"/>
      <c r="F51" s="95"/>
      <c r="G51" s="89"/>
      <c r="H51" s="89"/>
      <c r="I51" s="81"/>
      <c r="J51" s="572" t="s">
        <v>339</v>
      </c>
      <c r="K51" s="572"/>
      <c r="L51" s="35">
        <v>3870473</v>
      </c>
      <c r="M51" s="35">
        <f>+L51/$L$15</f>
        <v>3870.473</v>
      </c>
      <c r="N51" s="35">
        <v>2947763</v>
      </c>
      <c r="O51" s="35">
        <f>+N51/$N$15</f>
        <v>2947.7629999999999</v>
      </c>
      <c r="P51" s="77"/>
      <c r="Q51" s="61"/>
      <c r="JC51" s="247">
        <f>+L52-N51-N52</f>
        <v>-1225547</v>
      </c>
    </row>
    <row r="52" spans="2:265" x14ac:dyDescent="0.2">
      <c r="B52" s="78"/>
      <c r="C52" s="87"/>
      <c r="D52" s="95"/>
      <c r="E52" s="95"/>
      <c r="F52" s="95"/>
      <c r="G52" s="89"/>
      <c r="H52" s="89"/>
      <c r="I52" s="81"/>
      <c r="J52" s="572" t="s">
        <v>340</v>
      </c>
      <c r="K52" s="572"/>
      <c r="L52" s="35">
        <v>10392555</v>
      </c>
      <c r="M52" s="35">
        <f>+L52/$L$15</f>
        <v>10392.555</v>
      </c>
      <c r="N52" s="35">
        <v>8670339</v>
      </c>
      <c r="O52" s="35">
        <f>+N52/$N$15</f>
        <v>8670.3389999999999</v>
      </c>
      <c r="P52" s="77"/>
      <c r="Q52" s="61"/>
      <c r="JD52" s="247"/>
      <c r="JE52" s="247"/>
    </row>
    <row r="53" spans="2:265" x14ac:dyDescent="0.2">
      <c r="B53" s="78"/>
      <c r="C53" s="87"/>
      <c r="D53" s="95"/>
      <c r="E53" s="95"/>
      <c r="F53" s="95"/>
      <c r="G53" s="89"/>
      <c r="H53" s="89"/>
      <c r="I53" s="81"/>
      <c r="J53" s="572" t="s">
        <v>115</v>
      </c>
      <c r="K53" s="572"/>
      <c r="L53" s="35">
        <v>0</v>
      </c>
      <c r="M53" s="35">
        <v>0</v>
      </c>
      <c r="N53" s="35">
        <v>0</v>
      </c>
      <c r="O53" s="35"/>
      <c r="P53" s="77"/>
      <c r="Q53" s="61"/>
    </row>
    <row r="54" spans="2:265" x14ac:dyDescent="0.2">
      <c r="B54" s="78"/>
      <c r="C54" s="87"/>
      <c r="D54" s="87"/>
      <c r="E54" s="89"/>
      <c r="F54" s="89"/>
      <c r="G54" s="89"/>
      <c r="H54" s="89"/>
      <c r="I54" s="81"/>
      <c r="J54" s="572" t="s">
        <v>116</v>
      </c>
      <c r="K54" s="572"/>
      <c r="L54" s="35">
        <v>0</v>
      </c>
      <c r="M54" s="35">
        <v>0</v>
      </c>
      <c r="N54" s="35">
        <v>0</v>
      </c>
      <c r="O54" s="35">
        <v>0</v>
      </c>
      <c r="P54" s="77"/>
      <c r="Q54" s="61"/>
    </row>
    <row r="55" spans="2:265" x14ac:dyDescent="0.2">
      <c r="B55" s="78"/>
      <c r="C55" s="87"/>
      <c r="D55" s="87"/>
      <c r="E55" s="89"/>
      <c r="F55" s="89"/>
      <c r="G55" s="89"/>
      <c r="H55" s="89"/>
      <c r="I55" s="81"/>
      <c r="J55" s="572" t="s">
        <v>341</v>
      </c>
      <c r="K55" s="572"/>
      <c r="L55" s="35">
        <v>1683785</v>
      </c>
      <c r="M55" s="35">
        <f>+L55/$L$15</f>
        <v>1683.7850000000001</v>
      </c>
      <c r="N55" s="35">
        <v>1459436</v>
      </c>
      <c r="O55" s="35">
        <f>+N55/$N$15</f>
        <v>1459.4359999999999</v>
      </c>
      <c r="P55" s="77"/>
      <c r="Q55" s="61"/>
      <c r="JC55" s="247">
        <f>+L55-N55</f>
        <v>224349</v>
      </c>
    </row>
    <row r="56" spans="2:265" x14ac:dyDescent="0.2">
      <c r="B56" s="78"/>
      <c r="C56" s="87"/>
      <c r="D56" s="87"/>
      <c r="E56" s="89"/>
      <c r="F56" s="89"/>
      <c r="G56" s="89"/>
      <c r="H56" s="89"/>
      <c r="I56" s="81"/>
      <c r="J56" s="87"/>
      <c r="K56" s="80"/>
      <c r="L56" s="89"/>
      <c r="M56" s="89"/>
      <c r="N56" s="89"/>
      <c r="O56" s="89"/>
      <c r="P56" s="77"/>
      <c r="Q56" s="61"/>
    </row>
    <row r="57" spans="2:265" ht="15" x14ac:dyDescent="0.25">
      <c r="B57" s="78"/>
      <c r="C57" s="87"/>
      <c r="D57" s="87"/>
      <c r="E57" s="89"/>
      <c r="F57" s="89"/>
      <c r="G57" s="89"/>
      <c r="H57" s="89"/>
      <c r="I57" s="81"/>
      <c r="J57" s="571" t="s">
        <v>118</v>
      </c>
      <c r="K57" s="571"/>
      <c r="L57" s="56">
        <f>SUM(L59:L60)</f>
        <v>0</v>
      </c>
      <c r="M57" s="56">
        <f>SUM(M59:M60)</f>
        <v>0</v>
      </c>
      <c r="N57" s="56">
        <f>SUM(N59:N60)</f>
        <v>0</v>
      </c>
      <c r="O57" s="56">
        <f>SUM(O59:O60)</f>
        <v>0</v>
      </c>
      <c r="P57" s="511"/>
      <c r="Q57" s="61"/>
      <c r="JC57" s="247">
        <f>+JC55+JC45+JC46</f>
        <v>-290361</v>
      </c>
    </row>
    <row r="58" spans="2:265" x14ac:dyDescent="0.2">
      <c r="B58" s="78"/>
      <c r="C58" s="87"/>
      <c r="D58" s="87"/>
      <c r="F58" s="89"/>
      <c r="G58" s="89"/>
      <c r="H58" s="89"/>
      <c r="I58" s="81"/>
      <c r="J58" s="87"/>
      <c r="K58" s="80"/>
      <c r="L58" s="89"/>
      <c r="M58" s="89"/>
      <c r="N58" s="89"/>
      <c r="O58" s="89"/>
      <c r="P58" s="77"/>
      <c r="Q58" s="61"/>
    </row>
    <row r="59" spans="2:265" x14ac:dyDescent="0.2">
      <c r="B59" s="78"/>
      <c r="C59" s="87"/>
      <c r="D59" s="87"/>
      <c r="E59" s="89"/>
      <c r="F59" s="89"/>
      <c r="G59" s="89"/>
      <c r="H59" s="89"/>
      <c r="I59" s="81"/>
      <c r="J59" s="572" t="s">
        <v>119</v>
      </c>
      <c r="K59" s="572"/>
      <c r="L59" s="35">
        <v>0</v>
      </c>
      <c r="M59" s="35">
        <v>0</v>
      </c>
      <c r="N59" s="35">
        <v>0</v>
      </c>
      <c r="O59" s="35">
        <v>0</v>
      </c>
      <c r="P59" s="77"/>
      <c r="Q59" s="61"/>
    </row>
    <row r="60" spans="2:265" x14ac:dyDescent="0.2">
      <c r="B60" s="78"/>
      <c r="C60" s="87"/>
      <c r="D60" s="87"/>
      <c r="E60" s="89"/>
      <c r="F60" s="89"/>
      <c r="G60" s="89"/>
      <c r="H60" s="89"/>
      <c r="I60" s="81"/>
      <c r="J60" s="572" t="s">
        <v>120</v>
      </c>
      <c r="K60" s="572"/>
      <c r="L60" s="35">
        <v>0</v>
      </c>
      <c r="M60" s="35">
        <v>0</v>
      </c>
      <c r="N60" s="35">
        <v>0</v>
      </c>
      <c r="O60" s="35">
        <v>0</v>
      </c>
      <c r="P60" s="77"/>
      <c r="Q60" s="61"/>
    </row>
    <row r="61" spans="2:265" x14ac:dyDescent="0.2">
      <c r="B61" s="78"/>
      <c r="C61" s="87"/>
      <c r="D61" s="87"/>
      <c r="E61" s="89"/>
      <c r="F61" s="89"/>
      <c r="G61" s="89"/>
      <c r="H61" s="89"/>
      <c r="I61" s="81"/>
      <c r="J61" s="87"/>
      <c r="K61" s="97"/>
      <c r="L61" s="89"/>
      <c r="M61" s="89"/>
      <c r="N61" s="89"/>
      <c r="O61" s="89"/>
      <c r="P61" s="77"/>
      <c r="Q61" s="61"/>
    </row>
    <row r="62" spans="2:265" x14ac:dyDescent="0.2">
      <c r="B62" s="78"/>
      <c r="C62" s="87"/>
      <c r="D62" s="87"/>
      <c r="E62" s="514"/>
      <c r="F62" s="89"/>
      <c r="G62" s="89"/>
      <c r="H62" s="89"/>
      <c r="I62" s="81"/>
      <c r="J62" s="571" t="s">
        <v>121</v>
      </c>
      <c r="K62" s="571"/>
      <c r="L62" s="56">
        <f>L43+L49+L57</f>
        <v>15946813</v>
      </c>
      <c r="M62" s="56">
        <f>M43+M49+M57</f>
        <v>15946.813</v>
      </c>
      <c r="N62" s="56">
        <f>N43+N49+N57</f>
        <v>13592248</v>
      </c>
      <c r="O62" s="56">
        <f>O43+O49+O57</f>
        <v>13592.248</v>
      </c>
      <c r="P62" s="77"/>
      <c r="Q62" s="61"/>
    </row>
    <row r="63" spans="2:265" x14ac:dyDescent="0.2">
      <c r="B63" s="78"/>
      <c r="C63" s="87"/>
      <c r="D63" s="87"/>
      <c r="E63" s="89"/>
      <c r="F63" s="89"/>
      <c r="G63" s="89"/>
      <c r="H63" s="89"/>
      <c r="I63" s="81"/>
      <c r="J63" s="87"/>
      <c r="K63" s="80"/>
      <c r="L63" s="89"/>
      <c r="M63" s="89"/>
      <c r="N63" s="89"/>
      <c r="O63" s="89"/>
      <c r="P63" s="77"/>
      <c r="Q63" s="61"/>
    </row>
    <row r="64" spans="2:265" x14ac:dyDescent="0.2">
      <c r="B64" s="78"/>
      <c r="C64" s="87"/>
      <c r="D64" s="87"/>
      <c r="E64" s="89"/>
      <c r="F64" s="89"/>
      <c r="G64" s="89"/>
      <c r="H64" s="89"/>
      <c r="I64" s="81"/>
      <c r="J64" s="571" t="s">
        <v>122</v>
      </c>
      <c r="K64" s="571"/>
      <c r="L64" s="56">
        <f>L62+L39</f>
        <v>16854551</v>
      </c>
      <c r="M64" s="56">
        <f>M62+M39</f>
        <v>16854.550999999999</v>
      </c>
      <c r="N64" s="56">
        <f>N62+N39</f>
        <v>14977698</v>
      </c>
      <c r="O64" s="56">
        <f>O62+O39</f>
        <v>14977.698</v>
      </c>
      <c r="P64" s="77"/>
      <c r="Q64" s="61"/>
    </row>
    <row r="65" spans="1:17" x14ac:dyDescent="0.2">
      <c r="B65" s="98"/>
      <c r="C65" s="99"/>
      <c r="D65" s="99"/>
      <c r="E65" s="99"/>
      <c r="F65" s="99"/>
      <c r="G65" s="99"/>
      <c r="H65" s="99"/>
      <c r="I65" s="100"/>
      <c r="J65" s="99"/>
      <c r="K65" s="99"/>
      <c r="L65" s="526">
        <f>+E42-L64</f>
        <v>0</v>
      </c>
      <c r="M65" s="517"/>
      <c r="N65" s="526">
        <f>+G42-N64</f>
        <v>0</v>
      </c>
      <c r="O65" s="512"/>
      <c r="P65" s="513"/>
      <c r="Q65" s="61"/>
    </row>
    <row r="66" spans="1:17" x14ac:dyDescent="0.2">
      <c r="B66" s="180"/>
      <c r="C66" s="180"/>
      <c r="D66" s="180"/>
      <c r="E66" s="180"/>
      <c r="F66" s="180"/>
      <c r="G66" s="180"/>
      <c r="H66" s="180"/>
      <c r="I66" s="81"/>
      <c r="J66" s="180"/>
      <c r="K66" s="180"/>
      <c r="L66" s="451"/>
      <c r="M66" s="180"/>
      <c r="N66" s="180"/>
      <c r="O66" s="180"/>
      <c r="P66" s="65"/>
      <c r="Q66" s="61"/>
    </row>
    <row r="67" spans="1:17" x14ac:dyDescent="0.2">
      <c r="B67" s="61"/>
      <c r="C67" s="573" t="s">
        <v>53</v>
      </c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421"/>
      <c r="P67" s="61"/>
      <c r="Q67" s="61"/>
    </row>
    <row r="68" spans="1:17" x14ac:dyDescent="0.2">
      <c r="B68" s="61"/>
      <c r="C68" s="80"/>
      <c r="D68" s="102"/>
      <c r="E68" s="103"/>
      <c r="F68" s="103"/>
      <c r="G68" s="103"/>
      <c r="H68" s="103"/>
      <c r="I68" s="61"/>
      <c r="J68" s="104"/>
      <c r="K68" s="106"/>
      <c r="L68" s="103"/>
      <c r="M68" s="103"/>
      <c r="N68" s="103"/>
      <c r="O68" s="103"/>
      <c r="P68" s="61"/>
      <c r="Q68" s="61"/>
    </row>
    <row r="69" spans="1:17" x14ac:dyDescent="0.2">
      <c r="B69" s="61"/>
      <c r="C69" s="80" t="s">
        <v>211</v>
      </c>
      <c r="D69" s="102"/>
      <c r="E69" s="575" t="s">
        <v>208</v>
      </c>
      <c r="F69" s="575"/>
      <c r="G69" s="575"/>
      <c r="H69" s="575"/>
      <c r="I69" s="575"/>
      <c r="J69" s="104"/>
      <c r="K69" s="261" t="s">
        <v>207</v>
      </c>
      <c r="L69" s="103"/>
      <c r="M69" s="103"/>
      <c r="N69" s="103"/>
      <c r="O69" s="103"/>
      <c r="P69" s="61"/>
      <c r="Q69" s="61"/>
    </row>
    <row r="70" spans="1:17" x14ac:dyDescent="0.2">
      <c r="B70" s="61"/>
      <c r="C70" s="107"/>
      <c r="D70" s="438"/>
      <c r="E70" s="438"/>
      <c r="F70" s="413"/>
      <c r="G70" s="103"/>
      <c r="H70" s="103"/>
      <c r="I70" s="103"/>
      <c r="J70" s="574"/>
      <c r="K70" s="574"/>
      <c r="L70" s="82"/>
      <c r="M70" s="82"/>
      <c r="N70" s="103"/>
      <c r="O70" s="103"/>
      <c r="P70" s="61"/>
      <c r="Q70" s="61"/>
    </row>
    <row r="71" spans="1:17" x14ac:dyDescent="0.2">
      <c r="B71" s="61"/>
      <c r="C71" s="257" t="s">
        <v>209</v>
      </c>
      <c r="D71" s="414"/>
      <c r="E71" s="576" t="s">
        <v>204</v>
      </c>
      <c r="F71" s="576"/>
      <c r="G71" s="576"/>
      <c r="H71" s="576"/>
      <c r="I71" s="576"/>
      <c r="J71" s="258"/>
      <c r="K71" s="258" t="s">
        <v>342</v>
      </c>
      <c r="L71" s="82"/>
      <c r="M71" s="82"/>
      <c r="N71" s="103"/>
      <c r="O71" s="103"/>
      <c r="P71" s="61"/>
      <c r="Q71" s="61"/>
    </row>
    <row r="72" spans="1:17" x14ac:dyDescent="0.2">
      <c r="A72" s="65"/>
      <c r="B72" s="65"/>
      <c r="C72" s="65" t="s">
        <v>210</v>
      </c>
      <c r="D72" s="65"/>
      <c r="E72" s="577" t="s">
        <v>213</v>
      </c>
      <c r="F72" s="577"/>
      <c r="G72" s="577"/>
      <c r="H72" s="577"/>
      <c r="I72" s="577"/>
      <c r="J72" s="65"/>
      <c r="K72" s="260" t="s">
        <v>206</v>
      </c>
      <c r="L72" s="65"/>
      <c r="M72" s="65"/>
      <c r="N72" s="65"/>
      <c r="O72" s="65"/>
      <c r="P72" s="65"/>
      <c r="Q72" s="61"/>
    </row>
    <row r="73" spans="1:17" hidden="1" x14ac:dyDescent="0.2">
      <c r="B73" s="61"/>
      <c r="C73" s="573" t="s">
        <v>53</v>
      </c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421"/>
      <c r="P73" s="61"/>
      <c r="Q73" s="61"/>
    </row>
    <row r="74" spans="1:17" ht="9" hidden="1" customHeight="1" x14ac:dyDescent="0.2">
      <c r="B74" s="61"/>
      <c r="C74" s="80"/>
      <c r="D74" s="102"/>
      <c r="E74" s="103"/>
      <c r="F74" s="103"/>
      <c r="G74" s="103"/>
      <c r="H74" s="103"/>
      <c r="I74" s="61"/>
      <c r="J74" s="104"/>
      <c r="K74" s="106"/>
      <c r="L74" s="103"/>
      <c r="M74" s="103"/>
      <c r="N74" s="103"/>
      <c r="O74" s="103"/>
      <c r="P74" s="61"/>
      <c r="Q74" s="61"/>
    </row>
    <row r="75" spans="1:17" hidden="1" x14ac:dyDescent="0.2">
      <c r="B75" s="61"/>
      <c r="C75" s="80" t="s">
        <v>211</v>
      </c>
      <c r="D75" s="102"/>
      <c r="E75" s="103" t="s">
        <v>212</v>
      </c>
      <c r="F75" s="103"/>
      <c r="G75" s="103"/>
      <c r="H75" s="103"/>
      <c r="I75" s="61"/>
      <c r="J75" s="104"/>
      <c r="K75" s="261" t="s">
        <v>207</v>
      </c>
      <c r="L75" s="103"/>
      <c r="M75" s="103"/>
      <c r="N75" s="103"/>
      <c r="O75" s="103"/>
      <c r="P75" s="61"/>
      <c r="Q75" s="61"/>
    </row>
    <row r="76" spans="1:17" ht="15" hidden="1" customHeight="1" x14ac:dyDescent="0.2">
      <c r="B76" s="61"/>
      <c r="C76" s="107"/>
      <c r="D76" s="574"/>
      <c r="E76" s="574"/>
      <c r="F76" s="413"/>
      <c r="G76" s="103"/>
      <c r="H76" s="103"/>
      <c r="I76" s="103"/>
      <c r="J76" s="574"/>
      <c r="K76" s="574"/>
      <c r="L76" s="82"/>
      <c r="M76" s="82"/>
      <c r="N76" s="103"/>
      <c r="O76" s="103"/>
      <c r="P76" s="61"/>
      <c r="Q76" s="61"/>
    </row>
    <row r="77" spans="1:17" hidden="1" x14ac:dyDescent="0.2">
      <c r="B77" s="61"/>
      <c r="C77" s="257" t="s">
        <v>209</v>
      </c>
      <c r="D77" s="248"/>
      <c r="E77" s="259" t="s">
        <v>204</v>
      </c>
      <c r="F77" s="259"/>
      <c r="G77" s="109"/>
      <c r="H77" s="109"/>
      <c r="I77" s="109"/>
      <c r="J77" s="258"/>
      <c r="K77" s="258" t="s">
        <v>205</v>
      </c>
      <c r="L77" s="82"/>
      <c r="M77" s="82"/>
      <c r="N77" s="103"/>
      <c r="O77" s="103"/>
      <c r="P77" s="61"/>
      <c r="Q77" s="61"/>
    </row>
    <row r="78" spans="1:17" s="65" customFormat="1" hidden="1" x14ac:dyDescent="0.2">
      <c r="C78" s="65" t="s">
        <v>210</v>
      </c>
      <c r="E78" s="65" t="s">
        <v>213</v>
      </c>
      <c r="K78" s="260" t="s">
        <v>206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J60:K60"/>
    <mergeCell ref="J62:K62"/>
    <mergeCell ref="J64:K64"/>
    <mergeCell ref="C73:N73"/>
    <mergeCell ref="D76:E76"/>
    <mergeCell ref="J76:K76"/>
    <mergeCell ref="C67:N67"/>
    <mergeCell ref="J70:K70"/>
    <mergeCell ref="E69:I69"/>
    <mergeCell ref="E71:I71"/>
    <mergeCell ref="E72:I72"/>
    <mergeCell ref="J53:K53"/>
    <mergeCell ref="J54:K54"/>
    <mergeCell ref="J55:K55"/>
    <mergeCell ref="J57:K57"/>
    <mergeCell ref="J59:K59"/>
    <mergeCell ref="J52:K52"/>
    <mergeCell ref="C38:D38"/>
    <mergeCell ref="J39:K39"/>
    <mergeCell ref="C40:D40"/>
    <mergeCell ref="J41:K41"/>
    <mergeCell ref="C42:D42"/>
    <mergeCell ref="J43:K43"/>
    <mergeCell ref="J45:K45"/>
    <mergeCell ref="J46:K46"/>
    <mergeCell ref="J47:K47"/>
    <mergeCell ref="J49:K49"/>
    <mergeCell ref="J51:K51"/>
    <mergeCell ref="C37:D37"/>
    <mergeCell ref="J37:K37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35:K35"/>
    <mergeCell ref="C36:D36"/>
    <mergeCell ref="C30:D30"/>
    <mergeCell ref="J30:K30"/>
    <mergeCell ref="C21:D21"/>
    <mergeCell ref="J21:K21"/>
    <mergeCell ref="C22:D22"/>
    <mergeCell ref="J22:K22"/>
    <mergeCell ref="C23:D23"/>
    <mergeCell ref="J23:K23"/>
    <mergeCell ref="J24:K24"/>
    <mergeCell ref="C25:D25"/>
    <mergeCell ref="J26:K26"/>
    <mergeCell ref="C28:D28"/>
    <mergeCell ref="J28:K28"/>
    <mergeCell ref="C18:D18"/>
    <mergeCell ref="J18:K18"/>
    <mergeCell ref="C19:D19"/>
    <mergeCell ref="J19:K19"/>
    <mergeCell ref="C20:D20"/>
    <mergeCell ref="J20:K20"/>
    <mergeCell ref="C13:D13"/>
    <mergeCell ref="J13:K13"/>
    <mergeCell ref="C15:D15"/>
    <mergeCell ref="J15:K15"/>
    <mergeCell ref="C17:D17"/>
    <mergeCell ref="J17:K17"/>
    <mergeCell ref="B9:B10"/>
    <mergeCell ref="C9:D10"/>
    <mergeCell ref="I9:I10"/>
    <mergeCell ref="J9:K10"/>
    <mergeCell ref="D2:L2"/>
    <mergeCell ref="D3:L3"/>
    <mergeCell ref="D4:L4"/>
    <mergeCell ref="D5:L5"/>
    <mergeCell ref="D6:L6"/>
    <mergeCell ref="E9:H9"/>
    <mergeCell ref="L9:O9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C63"/>
  <sheetViews>
    <sheetView topLeftCell="E15" workbookViewId="0">
      <selection activeCell="JC50" sqref="JC50"/>
    </sheetView>
  </sheetViews>
  <sheetFormatPr baseColWidth="10" defaultColWidth="0" defaultRowHeight="15" zeroHeight="1" x14ac:dyDescent="0.25"/>
  <cols>
    <col min="1" max="1" width="1.42578125" style="5" customWidth="1"/>
    <col min="2" max="2" width="3.28515625" style="5" customWidth="1"/>
    <col min="3" max="3" width="11.42578125" style="5" customWidth="1"/>
    <col min="4" max="4" width="40" style="5" customWidth="1"/>
    <col min="5" max="5" width="9.42578125" style="5" bestFit="1" customWidth="1"/>
    <col min="6" max="7" width="21" style="5" customWidth="1"/>
    <col min="8" max="8" width="3.42578125" style="5" customWidth="1"/>
    <col min="9" max="9" width="11.42578125" style="5" customWidth="1"/>
    <col min="10" max="10" width="50.85546875" style="5" customWidth="1"/>
    <col min="11" max="11" width="9.42578125" style="5" customWidth="1"/>
    <col min="12" max="13" width="21" style="5" customWidth="1"/>
    <col min="14" max="14" width="3.5703125" style="5" customWidth="1"/>
    <col min="15" max="15" width="4.42578125" style="5" customWidth="1"/>
    <col min="16" max="258" width="0" style="5" hidden="1"/>
    <col min="259" max="259" width="1.42578125" style="5" customWidth="1"/>
    <col min="260" max="260" width="3.28515625" style="5" customWidth="1"/>
    <col min="261" max="261" width="11.42578125" style="5" customWidth="1"/>
    <col min="262" max="262" width="40" style="5" customWidth="1"/>
    <col min="263" max="264" width="21" style="5" customWidth="1"/>
    <col min="265" max="265" width="3.42578125" style="5" customWidth="1"/>
    <col min="266" max="266" width="11.42578125" style="5" customWidth="1"/>
    <col min="267" max="267" width="50.85546875" style="5" customWidth="1"/>
    <col min="268" max="269" width="21" style="5" customWidth="1"/>
    <col min="270" max="270" width="3.5703125" style="5" customWidth="1"/>
    <col min="271" max="271" width="4.42578125" style="5" customWidth="1"/>
    <col min="272" max="514" width="0" style="5" hidden="1"/>
    <col min="515" max="515" width="1.42578125" style="5" customWidth="1"/>
    <col min="516" max="516" width="3.28515625" style="5" customWidth="1"/>
    <col min="517" max="517" width="11.42578125" style="5" customWidth="1"/>
    <col min="518" max="518" width="40" style="5" customWidth="1"/>
    <col min="519" max="520" width="21" style="5" customWidth="1"/>
    <col min="521" max="521" width="3.42578125" style="5" customWidth="1"/>
    <col min="522" max="522" width="11.42578125" style="5" customWidth="1"/>
    <col min="523" max="523" width="50.85546875" style="5" customWidth="1"/>
    <col min="524" max="525" width="21" style="5" customWidth="1"/>
    <col min="526" max="526" width="3.5703125" style="5" customWidth="1"/>
    <col min="527" max="527" width="4.42578125" style="5" customWidth="1"/>
    <col min="528" max="770" width="0" style="5" hidden="1"/>
    <col min="771" max="771" width="1.42578125" style="5" customWidth="1"/>
    <col min="772" max="772" width="3.28515625" style="5" customWidth="1"/>
    <col min="773" max="773" width="11.42578125" style="5" customWidth="1"/>
    <col min="774" max="774" width="40" style="5" customWidth="1"/>
    <col min="775" max="776" width="21" style="5" customWidth="1"/>
    <col min="777" max="777" width="3.42578125" style="5" customWidth="1"/>
    <col min="778" max="778" width="11.42578125" style="5" customWidth="1"/>
    <col min="779" max="779" width="50.85546875" style="5" customWidth="1"/>
    <col min="780" max="781" width="21" style="5" customWidth="1"/>
    <col min="782" max="782" width="3.5703125" style="5" customWidth="1"/>
    <col min="783" max="783" width="4.42578125" style="5" customWidth="1"/>
    <col min="784" max="1026" width="0" style="5" hidden="1"/>
    <col min="1027" max="1027" width="1.42578125" style="5" customWidth="1"/>
    <col min="1028" max="1028" width="3.28515625" style="5" customWidth="1"/>
    <col min="1029" max="1029" width="11.42578125" style="5" customWidth="1"/>
    <col min="1030" max="1030" width="40" style="5" customWidth="1"/>
    <col min="1031" max="1032" width="21" style="5" customWidth="1"/>
    <col min="1033" max="1033" width="3.42578125" style="5" customWidth="1"/>
    <col min="1034" max="1034" width="11.42578125" style="5" customWidth="1"/>
    <col min="1035" max="1035" width="50.85546875" style="5" customWidth="1"/>
    <col min="1036" max="1037" width="21" style="5" customWidth="1"/>
    <col min="1038" max="1038" width="3.5703125" style="5" customWidth="1"/>
    <col min="1039" max="1039" width="4.42578125" style="5" customWidth="1"/>
    <col min="1040" max="1282" width="0" style="5" hidden="1"/>
    <col min="1283" max="1283" width="1.42578125" style="5" customWidth="1"/>
    <col min="1284" max="1284" width="3.28515625" style="5" customWidth="1"/>
    <col min="1285" max="1285" width="11.42578125" style="5" customWidth="1"/>
    <col min="1286" max="1286" width="40" style="5" customWidth="1"/>
    <col min="1287" max="1288" width="21" style="5" customWidth="1"/>
    <col min="1289" max="1289" width="3.42578125" style="5" customWidth="1"/>
    <col min="1290" max="1290" width="11.42578125" style="5" customWidth="1"/>
    <col min="1291" max="1291" width="50.85546875" style="5" customWidth="1"/>
    <col min="1292" max="1293" width="21" style="5" customWidth="1"/>
    <col min="1294" max="1294" width="3.5703125" style="5" customWidth="1"/>
    <col min="1295" max="1295" width="4.42578125" style="5" customWidth="1"/>
    <col min="1296" max="1538" width="0" style="5" hidden="1"/>
    <col min="1539" max="1539" width="1.42578125" style="5" customWidth="1"/>
    <col min="1540" max="1540" width="3.28515625" style="5" customWidth="1"/>
    <col min="1541" max="1541" width="11.42578125" style="5" customWidth="1"/>
    <col min="1542" max="1542" width="40" style="5" customWidth="1"/>
    <col min="1543" max="1544" width="21" style="5" customWidth="1"/>
    <col min="1545" max="1545" width="3.42578125" style="5" customWidth="1"/>
    <col min="1546" max="1546" width="11.42578125" style="5" customWidth="1"/>
    <col min="1547" max="1547" width="50.85546875" style="5" customWidth="1"/>
    <col min="1548" max="1549" width="21" style="5" customWidth="1"/>
    <col min="1550" max="1550" width="3.5703125" style="5" customWidth="1"/>
    <col min="1551" max="1551" width="4.42578125" style="5" customWidth="1"/>
    <col min="1552" max="1794" width="0" style="5" hidden="1"/>
    <col min="1795" max="1795" width="1.42578125" style="5" customWidth="1"/>
    <col min="1796" max="1796" width="3.28515625" style="5" customWidth="1"/>
    <col min="1797" max="1797" width="11.42578125" style="5" customWidth="1"/>
    <col min="1798" max="1798" width="40" style="5" customWidth="1"/>
    <col min="1799" max="1800" width="21" style="5" customWidth="1"/>
    <col min="1801" max="1801" width="3.42578125" style="5" customWidth="1"/>
    <col min="1802" max="1802" width="11.42578125" style="5" customWidth="1"/>
    <col min="1803" max="1803" width="50.85546875" style="5" customWidth="1"/>
    <col min="1804" max="1805" width="21" style="5" customWidth="1"/>
    <col min="1806" max="1806" width="3.5703125" style="5" customWidth="1"/>
    <col min="1807" max="1807" width="4.42578125" style="5" customWidth="1"/>
    <col min="1808" max="2050" width="0" style="5" hidden="1"/>
    <col min="2051" max="2051" width="1.42578125" style="5" customWidth="1"/>
    <col min="2052" max="2052" width="3.28515625" style="5" customWidth="1"/>
    <col min="2053" max="2053" width="11.42578125" style="5" customWidth="1"/>
    <col min="2054" max="2054" width="40" style="5" customWidth="1"/>
    <col min="2055" max="2056" width="21" style="5" customWidth="1"/>
    <col min="2057" max="2057" width="3.42578125" style="5" customWidth="1"/>
    <col min="2058" max="2058" width="11.42578125" style="5" customWidth="1"/>
    <col min="2059" max="2059" width="50.85546875" style="5" customWidth="1"/>
    <col min="2060" max="2061" width="21" style="5" customWidth="1"/>
    <col min="2062" max="2062" width="3.5703125" style="5" customWidth="1"/>
    <col min="2063" max="2063" width="4.42578125" style="5" customWidth="1"/>
    <col min="2064" max="2306" width="0" style="5" hidden="1"/>
    <col min="2307" max="2307" width="1.42578125" style="5" customWidth="1"/>
    <col min="2308" max="2308" width="3.28515625" style="5" customWidth="1"/>
    <col min="2309" max="2309" width="11.42578125" style="5" customWidth="1"/>
    <col min="2310" max="2310" width="40" style="5" customWidth="1"/>
    <col min="2311" max="2312" width="21" style="5" customWidth="1"/>
    <col min="2313" max="2313" width="3.42578125" style="5" customWidth="1"/>
    <col min="2314" max="2314" width="11.42578125" style="5" customWidth="1"/>
    <col min="2315" max="2315" width="50.85546875" style="5" customWidth="1"/>
    <col min="2316" max="2317" width="21" style="5" customWidth="1"/>
    <col min="2318" max="2318" width="3.5703125" style="5" customWidth="1"/>
    <col min="2319" max="2319" width="4.42578125" style="5" customWidth="1"/>
    <col min="2320" max="2562" width="0" style="5" hidden="1"/>
    <col min="2563" max="2563" width="1.42578125" style="5" customWidth="1"/>
    <col min="2564" max="2564" width="3.28515625" style="5" customWidth="1"/>
    <col min="2565" max="2565" width="11.42578125" style="5" customWidth="1"/>
    <col min="2566" max="2566" width="40" style="5" customWidth="1"/>
    <col min="2567" max="2568" width="21" style="5" customWidth="1"/>
    <col min="2569" max="2569" width="3.42578125" style="5" customWidth="1"/>
    <col min="2570" max="2570" width="11.42578125" style="5" customWidth="1"/>
    <col min="2571" max="2571" width="50.85546875" style="5" customWidth="1"/>
    <col min="2572" max="2573" width="21" style="5" customWidth="1"/>
    <col min="2574" max="2574" width="3.5703125" style="5" customWidth="1"/>
    <col min="2575" max="2575" width="4.42578125" style="5" customWidth="1"/>
    <col min="2576" max="2818" width="0" style="5" hidden="1"/>
    <col min="2819" max="2819" width="1.42578125" style="5" customWidth="1"/>
    <col min="2820" max="2820" width="3.28515625" style="5" customWidth="1"/>
    <col min="2821" max="2821" width="11.42578125" style="5" customWidth="1"/>
    <col min="2822" max="2822" width="40" style="5" customWidth="1"/>
    <col min="2823" max="2824" width="21" style="5" customWidth="1"/>
    <col min="2825" max="2825" width="3.42578125" style="5" customWidth="1"/>
    <col min="2826" max="2826" width="11.42578125" style="5" customWidth="1"/>
    <col min="2827" max="2827" width="50.85546875" style="5" customWidth="1"/>
    <col min="2828" max="2829" width="21" style="5" customWidth="1"/>
    <col min="2830" max="2830" width="3.5703125" style="5" customWidth="1"/>
    <col min="2831" max="2831" width="4.42578125" style="5" customWidth="1"/>
    <col min="2832" max="3074" width="0" style="5" hidden="1"/>
    <col min="3075" max="3075" width="1.42578125" style="5" customWidth="1"/>
    <col min="3076" max="3076" width="3.28515625" style="5" customWidth="1"/>
    <col min="3077" max="3077" width="11.42578125" style="5" customWidth="1"/>
    <col min="3078" max="3078" width="40" style="5" customWidth="1"/>
    <col min="3079" max="3080" width="21" style="5" customWidth="1"/>
    <col min="3081" max="3081" width="3.42578125" style="5" customWidth="1"/>
    <col min="3082" max="3082" width="11.42578125" style="5" customWidth="1"/>
    <col min="3083" max="3083" width="50.85546875" style="5" customWidth="1"/>
    <col min="3084" max="3085" width="21" style="5" customWidth="1"/>
    <col min="3086" max="3086" width="3.5703125" style="5" customWidth="1"/>
    <col min="3087" max="3087" width="4.42578125" style="5" customWidth="1"/>
    <col min="3088" max="3330" width="0" style="5" hidden="1"/>
    <col min="3331" max="3331" width="1.42578125" style="5" customWidth="1"/>
    <col min="3332" max="3332" width="3.28515625" style="5" customWidth="1"/>
    <col min="3333" max="3333" width="11.42578125" style="5" customWidth="1"/>
    <col min="3334" max="3334" width="40" style="5" customWidth="1"/>
    <col min="3335" max="3336" width="21" style="5" customWidth="1"/>
    <col min="3337" max="3337" width="3.42578125" style="5" customWidth="1"/>
    <col min="3338" max="3338" width="11.42578125" style="5" customWidth="1"/>
    <col min="3339" max="3339" width="50.85546875" style="5" customWidth="1"/>
    <col min="3340" max="3341" width="21" style="5" customWidth="1"/>
    <col min="3342" max="3342" width="3.5703125" style="5" customWidth="1"/>
    <col min="3343" max="3343" width="4.42578125" style="5" customWidth="1"/>
    <col min="3344" max="3586" width="0" style="5" hidden="1"/>
    <col min="3587" max="3587" width="1.42578125" style="5" customWidth="1"/>
    <col min="3588" max="3588" width="3.28515625" style="5" customWidth="1"/>
    <col min="3589" max="3589" width="11.42578125" style="5" customWidth="1"/>
    <col min="3590" max="3590" width="40" style="5" customWidth="1"/>
    <col min="3591" max="3592" width="21" style="5" customWidth="1"/>
    <col min="3593" max="3593" width="3.42578125" style="5" customWidth="1"/>
    <col min="3594" max="3594" width="11.42578125" style="5" customWidth="1"/>
    <col min="3595" max="3595" width="50.85546875" style="5" customWidth="1"/>
    <col min="3596" max="3597" width="21" style="5" customWidth="1"/>
    <col min="3598" max="3598" width="3.5703125" style="5" customWidth="1"/>
    <col min="3599" max="3599" width="4.42578125" style="5" customWidth="1"/>
    <col min="3600" max="3842" width="0" style="5" hidden="1"/>
    <col min="3843" max="3843" width="1.42578125" style="5" customWidth="1"/>
    <col min="3844" max="3844" width="3.28515625" style="5" customWidth="1"/>
    <col min="3845" max="3845" width="11.42578125" style="5" customWidth="1"/>
    <col min="3846" max="3846" width="40" style="5" customWidth="1"/>
    <col min="3847" max="3848" width="21" style="5" customWidth="1"/>
    <col min="3849" max="3849" width="3.42578125" style="5" customWidth="1"/>
    <col min="3850" max="3850" width="11.42578125" style="5" customWidth="1"/>
    <col min="3851" max="3851" width="50.85546875" style="5" customWidth="1"/>
    <col min="3852" max="3853" width="21" style="5" customWidth="1"/>
    <col min="3854" max="3854" width="3.5703125" style="5" customWidth="1"/>
    <col min="3855" max="3855" width="4.42578125" style="5" customWidth="1"/>
    <col min="3856" max="4098" width="0" style="5" hidden="1"/>
    <col min="4099" max="4099" width="1.42578125" style="5" customWidth="1"/>
    <col min="4100" max="4100" width="3.28515625" style="5" customWidth="1"/>
    <col min="4101" max="4101" width="11.42578125" style="5" customWidth="1"/>
    <col min="4102" max="4102" width="40" style="5" customWidth="1"/>
    <col min="4103" max="4104" width="21" style="5" customWidth="1"/>
    <col min="4105" max="4105" width="3.42578125" style="5" customWidth="1"/>
    <col min="4106" max="4106" width="11.42578125" style="5" customWidth="1"/>
    <col min="4107" max="4107" width="50.85546875" style="5" customWidth="1"/>
    <col min="4108" max="4109" width="21" style="5" customWidth="1"/>
    <col min="4110" max="4110" width="3.5703125" style="5" customWidth="1"/>
    <col min="4111" max="4111" width="4.42578125" style="5" customWidth="1"/>
    <col min="4112" max="4354" width="0" style="5" hidden="1"/>
    <col min="4355" max="4355" width="1.42578125" style="5" customWidth="1"/>
    <col min="4356" max="4356" width="3.28515625" style="5" customWidth="1"/>
    <col min="4357" max="4357" width="11.42578125" style="5" customWidth="1"/>
    <col min="4358" max="4358" width="40" style="5" customWidth="1"/>
    <col min="4359" max="4360" width="21" style="5" customWidth="1"/>
    <col min="4361" max="4361" width="3.42578125" style="5" customWidth="1"/>
    <col min="4362" max="4362" width="11.42578125" style="5" customWidth="1"/>
    <col min="4363" max="4363" width="50.85546875" style="5" customWidth="1"/>
    <col min="4364" max="4365" width="21" style="5" customWidth="1"/>
    <col min="4366" max="4366" width="3.5703125" style="5" customWidth="1"/>
    <col min="4367" max="4367" width="4.42578125" style="5" customWidth="1"/>
    <col min="4368" max="4610" width="0" style="5" hidden="1"/>
    <col min="4611" max="4611" width="1.42578125" style="5" customWidth="1"/>
    <col min="4612" max="4612" width="3.28515625" style="5" customWidth="1"/>
    <col min="4613" max="4613" width="11.42578125" style="5" customWidth="1"/>
    <col min="4614" max="4614" width="40" style="5" customWidth="1"/>
    <col min="4615" max="4616" width="21" style="5" customWidth="1"/>
    <col min="4617" max="4617" width="3.42578125" style="5" customWidth="1"/>
    <col min="4618" max="4618" width="11.42578125" style="5" customWidth="1"/>
    <col min="4619" max="4619" width="50.85546875" style="5" customWidth="1"/>
    <col min="4620" max="4621" width="21" style="5" customWidth="1"/>
    <col min="4622" max="4622" width="3.5703125" style="5" customWidth="1"/>
    <col min="4623" max="4623" width="4.42578125" style="5" customWidth="1"/>
    <col min="4624" max="4866" width="0" style="5" hidden="1"/>
    <col min="4867" max="4867" width="1.42578125" style="5" customWidth="1"/>
    <col min="4868" max="4868" width="3.28515625" style="5" customWidth="1"/>
    <col min="4869" max="4869" width="11.42578125" style="5" customWidth="1"/>
    <col min="4870" max="4870" width="40" style="5" customWidth="1"/>
    <col min="4871" max="4872" width="21" style="5" customWidth="1"/>
    <col min="4873" max="4873" width="3.42578125" style="5" customWidth="1"/>
    <col min="4874" max="4874" width="11.42578125" style="5" customWidth="1"/>
    <col min="4875" max="4875" width="50.85546875" style="5" customWidth="1"/>
    <col min="4876" max="4877" width="21" style="5" customWidth="1"/>
    <col min="4878" max="4878" width="3.5703125" style="5" customWidth="1"/>
    <col min="4879" max="4879" width="4.42578125" style="5" customWidth="1"/>
    <col min="4880" max="5122" width="0" style="5" hidden="1"/>
    <col min="5123" max="5123" width="1.42578125" style="5" customWidth="1"/>
    <col min="5124" max="5124" width="3.28515625" style="5" customWidth="1"/>
    <col min="5125" max="5125" width="11.42578125" style="5" customWidth="1"/>
    <col min="5126" max="5126" width="40" style="5" customWidth="1"/>
    <col min="5127" max="5128" width="21" style="5" customWidth="1"/>
    <col min="5129" max="5129" width="3.42578125" style="5" customWidth="1"/>
    <col min="5130" max="5130" width="11.42578125" style="5" customWidth="1"/>
    <col min="5131" max="5131" width="50.85546875" style="5" customWidth="1"/>
    <col min="5132" max="5133" width="21" style="5" customWidth="1"/>
    <col min="5134" max="5134" width="3.5703125" style="5" customWidth="1"/>
    <col min="5135" max="5135" width="4.42578125" style="5" customWidth="1"/>
    <col min="5136" max="5378" width="0" style="5" hidden="1"/>
    <col min="5379" max="5379" width="1.42578125" style="5" customWidth="1"/>
    <col min="5380" max="5380" width="3.28515625" style="5" customWidth="1"/>
    <col min="5381" max="5381" width="11.42578125" style="5" customWidth="1"/>
    <col min="5382" max="5382" width="40" style="5" customWidth="1"/>
    <col min="5383" max="5384" width="21" style="5" customWidth="1"/>
    <col min="5385" max="5385" width="3.42578125" style="5" customWidth="1"/>
    <col min="5386" max="5386" width="11.42578125" style="5" customWidth="1"/>
    <col min="5387" max="5387" width="50.85546875" style="5" customWidth="1"/>
    <col min="5388" max="5389" width="21" style="5" customWidth="1"/>
    <col min="5390" max="5390" width="3.5703125" style="5" customWidth="1"/>
    <col min="5391" max="5391" width="4.42578125" style="5" customWidth="1"/>
    <col min="5392" max="5634" width="0" style="5" hidden="1"/>
    <col min="5635" max="5635" width="1.42578125" style="5" customWidth="1"/>
    <col min="5636" max="5636" width="3.28515625" style="5" customWidth="1"/>
    <col min="5637" max="5637" width="11.42578125" style="5" customWidth="1"/>
    <col min="5638" max="5638" width="40" style="5" customWidth="1"/>
    <col min="5639" max="5640" width="21" style="5" customWidth="1"/>
    <col min="5641" max="5641" width="3.42578125" style="5" customWidth="1"/>
    <col min="5642" max="5642" width="11.42578125" style="5" customWidth="1"/>
    <col min="5643" max="5643" width="50.85546875" style="5" customWidth="1"/>
    <col min="5644" max="5645" width="21" style="5" customWidth="1"/>
    <col min="5646" max="5646" width="3.5703125" style="5" customWidth="1"/>
    <col min="5647" max="5647" width="4.42578125" style="5" customWidth="1"/>
    <col min="5648" max="5890" width="0" style="5" hidden="1"/>
    <col min="5891" max="5891" width="1.42578125" style="5" customWidth="1"/>
    <col min="5892" max="5892" width="3.28515625" style="5" customWidth="1"/>
    <col min="5893" max="5893" width="11.42578125" style="5" customWidth="1"/>
    <col min="5894" max="5894" width="40" style="5" customWidth="1"/>
    <col min="5895" max="5896" width="21" style="5" customWidth="1"/>
    <col min="5897" max="5897" width="3.42578125" style="5" customWidth="1"/>
    <col min="5898" max="5898" width="11.42578125" style="5" customWidth="1"/>
    <col min="5899" max="5899" width="50.85546875" style="5" customWidth="1"/>
    <col min="5900" max="5901" width="21" style="5" customWidth="1"/>
    <col min="5902" max="5902" width="3.5703125" style="5" customWidth="1"/>
    <col min="5903" max="5903" width="4.42578125" style="5" customWidth="1"/>
    <col min="5904" max="6146" width="0" style="5" hidden="1"/>
    <col min="6147" max="6147" width="1.42578125" style="5" customWidth="1"/>
    <col min="6148" max="6148" width="3.28515625" style="5" customWidth="1"/>
    <col min="6149" max="6149" width="11.42578125" style="5" customWidth="1"/>
    <col min="6150" max="6150" width="40" style="5" customWidth="1"/>
    <col min="6151" max="6152" width="21" style="5" customWidth="1"/>
    <col min="6153" max="6153" width="3.42578125" style="5" customWidth="1"/>
    <col min="6154" max="6154" width="11.42578125" style="5" customWidth="1"/>
    <col min="6155" max="6155" width="50.85546875" style="5" customWidth="1"/>
    <col min="6156" max="6157" width="21" style="5" customWidth="1"/>
    <col min="6158" max="6158" width="3.5703125" style="5" customWidth="1"/>
    <col min="6159" max="6159" width="4.42578125" style="5" customWidth="1"/>
    <col min="6160" max="6402" width="0" style="5" hidden="1"/>
    <col min="6403" max="6403" width="1.42578125" style="5" customWidth="1"/>
    <col min="6404" max="6404" width="3.28515625" style="5" customWidth="1"/>
    <col min="6405" max="6405" width="11.42578125" style="5" customWidth="1"/>
    <col min="6406" max="6406" width="40" style="5" customWidth="1"/>
    <col min="6407" max="6408" width="21" style="5" customWidth="1"/>
    <col min="6409" max="6409" width="3.42578125" style="5" customWidth="1"/>
    <col min="6410" max="6410" width="11.42578125" style="5" customWidth="1"/>
    <col min="6411" max="6411" width="50.85546875" style="5" customWidth="1"/>
    <col min="6412" max="6413" width="21" style="5" customWidth="1"/>
    <col min="6414" max="6414" width="3.5703125" style="5" customWidth="1"/>
    <col min="6415" max="6415" width="4.42578125" style="5" customWidth="1"/>
    <col min="6416" max="6658" width="0" style="5" hidden="1"/>
    <col min="6659" max="6659" width="1.42578125" style="5" customWidth="1"/>
    <col min="6660" max="6660" width="3.28515625" style="5" customWidth="1"/>
    <col min="6661" max="6661" width="11.42578125" style="5" customWidth="1"/>
    <col min="6662" max="6662" width="40" style="5" customWidth="1"/>
    <col min="6663" max="6664" width="21" style="5" customWidth="1"/>
    <col min="6665" max="6665" width="3.42578125" style="5" customWidth="1"/>
    <col min="6666" max="6666" width="11.42578125" style="5" customWidth="1"/>
    <col min="6667" max="6667" width="50.85546875" style="5" customWidth="1"/>
    <col min="6668" max="6669" width="21" style="5" customWidth="1"/>
    <col min="6670" max="6670" width="3.5703125" style="5" customWidth="1"/>
    <col min="6671" max="6671" width="4.42578125" style="5" customWidth="1"/>
    <col min="6672" max="6914" width="0" style="5" hidden="1"/>
    <col min="6915" max="6915" width="1.42578125" style="5" customWidth="1"/>
    <col min="6916" max="6916" width="3.28515625" style="5" customWidth="1"/>
    <col min="6917" max="6917" width="11.42578125" style="5" customWidth="1"/>
    <col min="6918" max="6918" width="40" style="5" customWidth="1"/>
    <col min="6919" max="6920" width="21" style="5" customWidth="1"/>
    <col min="6921" max="6921" width="3.42578125" style="5" customWidth="1"/>
    <col min="6922" max="6922" width="11.42578125" style="5" customWidth="1"/>
    <col min="6923" max="6923" width="50.85546875" style="5" customWidth="1"/>
    <col min="6924" max="6925" width="21" style="5" customWidth="1"/>
    <col min="6926" max="6926" width="3.5703125" style="5" customWidth="1"/>
    <col min="6927" max="6927" width="4.42578125" style="5" customWidth="1"/>
    <col min="6928" max="7170" width="0" style="5" hidden="1"/>
    <col min="7171" max="7171" width="1.42578125" style="5" customWidth="1"/>
    <col min="7172" max="7172" width="3.28515625" style="5" customWidth="1"/>
    <col min="7173" max="7173" width="11.42578125" style="5" customWidth="1"/>
    <col min="7174" max="7174" width="40" style="5" customWidth="1"/>
    <col min="7175" max="7176" width="21" style="5" customWidth="1"/>
    <col min="7177" max="7177" width="3.42578125" style="5" customWidth="1"/>
    <col min="7178" max="7178" width="11.42578125" style="5" customWidth="1"/>
    <col min="7179" max="7179" width="50.85546875" style="5" customWidth="1"/>
    <col min="7180" max="7181" width="21" style="5" customWidth="1"/>
    <col min="7182" max="7182" width="3.5703125" style="5" customWidth="1"/>
    <col min="7183" max="7183" width="4.42578125" style="5" customWidth="1"/>
    <col min="7184" max="7426" width="0" style="5" hidden="1"/>
    <col min="7427" max="7427" width="1.42578125" style="5" customWidth="1"/>
    <col min="7428" max="7428" width="3.28515625" style="5" customWidth="1"/>
    <col min="7429" max="7429" width="11.42578125" style="5" customWidth="1"/>
    <col min="7430" max="7430" width="40" style="5" customWidth="1"/>
    <col min="7431" max="7432" width="21" style="5" customWidth="1"/>
    <col min="7433" max="7433" width="3.42578125" style="5" customWidth="1"/>
    <col min="7434" max="7434" width="11.42578125" style="5" customWidth="1"/>
    <col min="7435" max="7435" width="50.85546875" style="5" customWidth="1"/>
    <col min="7436" max="7437" width="21" style="5" customWidth="1"/>
    <col min="7438" max="7438" width="3.5703125" style="5" customWidth="1"/>
    <col min="7439" max="7439" width="4.42578125" style="5" customWidth="1"/>
    <col min="7440" max="7682" width="0" style="5" hidden="1"/>
    <col min="7683" max="7683" width="1.42578125" style="5" customWidth="1"/>
    <col min="7684" max="7684" width="3.28515625" style="5" customWidth="1"/>
    <col min="7685" max="7685" width="11.42578125" style="5" customWidth="1"/>
    <col min="7686" max="7686" width="40" style="5" customWidth="1"/>
    <col min="7687" max="7688" width="21" style="5" customWidth="1"/>
    <col min="7689" max="7689" width="3.42578125" style="5" customWidth="1"/>
    <col min="7690" max="7690" width="11.42578125" style="5" customWidth="1"/>
    <col min="7691" max="7691" width="50.85546875" style="5" customWidth="1"/>
    <col min="7692" max="7693" width="21" style="5" customWidth="1"/>
    <col min="7694" max="7694" width="3.5703125" style="5" customWidth="1"/>
    <col min="7695" max="7695" width="4.42578125" style="5" customWidth="1"/>
    <col min="7696" max="7938" width="0" style="5" hidden="1"/>
    <col min="7939" max="7939" width="1.42578125" style="5" customWidth="1"/>
    <col min="7940" max="7940" width="3.28515625" style="5" customWidth="1"/>
    <col min="7941" max="7941" width="11.42578125" style="5" customWidth="1"/>
    <col min="7942" max="7942" width="40" style="5" customWidth="1"/>
    <col min="7943" max="7944" width="21" style="5" customWidth="1"/>
    <col min="7945" max="7945" width="3.42578125" style="5" customWidth="1"/>
    <col min="7946" max="7946" width="11.42578125" style="5" customWidth="1"/>
    <col min="7947" max="7947" width="50.85546875" style="5" customWidth="1"/>
    <col min="7948" max="7949" width="21" style="5" customWidth="1"/>
    <col min="7950" max="7950" width="3.5703125" style="5" customWidth="1"/>
    <col min="7951" max="7951" width="4.42578125" style="5" customWidth="1"/>
    <col min="7952" max="8194" width="0" style="5" hidden="1"/>
    <col min="8195" max="8195" width="1.42578125" style="5" customWidth="1"/>
    <col min="8196" max="8196" width="3.28515625" style="5" customWidth="1"/>
    <col min="8197" max="8197" width="11.42578125" style="5" customWidth="1"/>
    <col min="8198" max="8198" width="40" style="5" customWidth="1"/>
    <col min="8199" max="8200" width="21" style="5" customWidth="1"/>
    <col min="8201" max="8201" width="3.42578125" style="5" customWidth="1"/>
    <col min="8202" max="8202" width="11.42578125" style="5" customWidth="1"/>
    <col min="8203" max="8203" width="50.85546875" style="5" customWidth="1"/>
    <col min="8204" max="8205" width="21" style="5" customWidth="1"/>
    <col min="8206" max="8206" width="3.5703125" style="5" customWidth="1"/>
    <col min="8207" max="8207" width="4.42578125" style="5" customWidth="1"/>
    <col min="8208" max="8450" width="0" style="5" hidden="1"/>
    <col min="8451" max="8451" width="1.42578125" style="5" customWidth="1"/>
    <col min="8452" max="8452" width="3.28515625" style="5" customWidth="1"/>
    <col min="8453" max="8453" width="11.42578125" style="5" customWidth="1"/>
    <col min="8454" max="8454" width="40" style="5" customWidth="1"/>
    <col min="8455" max="8456" width="21" style="5" customWidth="1"/>
    <col min="8457" max="8457" width="3.42578125" style="5" customWidth="1"/>
    <col min="8458" max="8458" width="11.42578125" style="5" customWidth="1"/>
    <col min="8459" max="8459" width="50.85546875" style="5" customWidth="1"/>
    <col min="8460" max="8461" width="21" style="5" customWidth="1"/>
    <col min="8462" max="8462" width="3.5703125" style="5" customWidth="1"/>
    <col min="8463" max="8463" width="4.42578125" style="5" customWidth="1"/>
    <col min="8464" max="8706" width="0" style="5" hidden="1"/>
    <col min="8707" max="8707" width="1.42578125" style="5" customWidth="1"/>
    <col min="8708" max="8708" width="3.28515625" style="5" customWidth="1"/>
    <col min="8709" max="8709" width="11.42578125" style="5" customWidth="1"/>
    <col min="8710" max="8710" width="40" style="5" customWidth="1"/>
    <col min="8711" max="8712" width="21" style="5" customWidth="1"/>
    <col min="8713" max="8713" width="3.42578125" style="5" customWidth="1"/>
    <col min="8714" max="8714" width="11.42578125" style="5" customWidth="1"/>
    <col min="8715" max="8715" width="50.85546875" style="5" customWidth="1"/>
    <col min="8716" max="8717" width="21" style="5" customWidth="1"/>
    <col min="8718" max="8718" width="3.5703125" style="5" customWidth="1"/>
    <col min="8719" max="8719" width="4.42578125" style="5" customWidth="1"/>
    <col min="8720" max="8962" width="0" style="5" hidden="1"/>
    <col min="8963" max="8963" width="1.42578125" style="5" customWidth="1"/>
    <col min="8964" max="8964" width="3.28515625" style="5" customWidth="1"/>
    <col min="8965" max="8965" width="11.42578125" style="5" customWidth="1"/>
    <col min="8966" max="8966" width="40" style="5" customWidth="1"/>
    <col min="8967" max="8968" width="21" style="5" customWidth="1"/>
    <col min="8969" max="8969" width="3.42578125" style="5" customWidth="1"/>
    <col min="8970" max="8970" width="11.42578125" style="5" customWidth="1"/>
    <col min="8971" max="8971" width="50.85546875" style="5" customWidth="1"/>
    <col min="8972" max="8973" width="21" style="5" customWidth="1"/>
    <col min="8974" max="8974" width="3.5703125" style="5" customWidth="1"/>
    <col min="8975" max="8975" width="4.42578125" style="5" customWidth="1"/>
    <col min="8976" max="9218" width="0" style="5" hidden="1"/>
    <col min="9219" max="9219" width="1.42578125" style="5" customWidth="1"/>
    <col min="9220" max="9220" width="3.28515625" style="5" customWidth="1"/>
    <col min="9221" max="9221" width="11.42578125" style="5" customWidth="1"/>
    <col min="9222" max="9222" width="40" style="5" customWidth="1"/>
    <col min="9223" max="9224" width="21" style="5" customWidth="1"/>
    <col min="9225" max="9225" width="3.42578125" style="5" customWidth="1"/>
    <col min="9226" max="9226" width="11.42578125" style="5" customWidth="1"/>
    <col min="9227" max="9227" width="50.85546875" style="5" customWidth="1"/>
    <col min="9228" max="9229" width="21" style="5" customWidth="1"/>
    <col min="9230" max="9230" width="3.5703125" style="5" customWidth="1"/>
    <col min="9231" max="9231" width="4.42578125" style="5" customWidth="1"/>
    <col min="9232" max="9474" width="0" style="5" hidden="1"/>
    <col min="9475" max="9475" width="1.42578125" style="5" customWidth="1"/>
    <col min="9476" max="9476" width="3.28515625" style="5" customWidth="1"/>
    <col min="9477" max="9477" width="11.42578125" style="5" customWidth="1"/>
    <col min="9478" max="9478" width="40" style="5" customWidth="1"/>
    <col min="9479" max="9480" width="21" style="5" customWidth="1"/>
    <col min="9481" max="9481" width="3.42578125" style="5" customWidth="1"/>
    <col min="9482" max="9482" width="11.42578125" style="5" customWidth="1"/>
    <col min="9483" max="9483" width="50.85546875" style="5" customWidth="1"/>
    <col min="9484" max="9485" width="21" style="5" customWidth="1"/>
    <col min="9486" max="9486" width="3.5703125" style="5" customWidth="1"/>
    <col min="9487" max="9487" width="4.42578125" style="5" customWidth="1"/>
    <col min="9488" max="9730" width="0" style="5" hidden="1"/>
    <col min="9731" max="9731" width="1.42578125" style="5" customWidth="1"/>
    <col min="9732" max="9732" width="3.28515625" style="5" customWidth="1"/>
    <col min="9733" max="9733" width="11.42578125" style="5" customWidth="1"/>
    <col min="9734" max="9734" width="40" style="5" customWidth="1"/>
    <col min="9735" max="9736" width="21" style="5" customWidth="1"/>
    <col min="9737" max="9737" width="3.42578125" style="5" customWidth="1"/>
    <col min="9738" max="9738" width="11.42578125" style="5" customWidth="1"/>
    <col min="9739" max="9739" width="50.85546875" style="5" customWidth="1"/>
    <col min="9740" max="9741" width="21" style="5" customWidth="1"/>
    <col min="9742" max="9742" width="3.5703125" style="5" customWidth="1"/>
    <col min="9743" max="9743" width="4.42578125" style="5" customWidth="1"/>
    <col min="9744" max="9986" width="0" style="5" hidden="1"/>
    <col min="9987" max="9987" width="1.42578125" style="5" customWidth="1"/>
    <col min="9988" max="9988" width="3.28515625" style="5" customWidth="1"/>
    <col min="9989" max="9989" width="11.42578125" style="5" customWidth="1"/>
    <col min="9990" max="9990" width="40" style="5" customWidth="1"/>
    <col min="9991" max="9992" width="21" style="5" customWidth="1"/>
    <col min="9993" max="9993" width="3.42578125" style="5" customWidth="1"/>
    <col min="9994" max="9994" width="11.42578125" style="5" customWidth="1"/>
    <col min="9995" max="9995" width="50.85546875" style="5" customWidth="1"/>
    <col min="9996" max="9997" width="21" style="5" customWidth="1"/>
    <col min="9998" max="9998" width="3.5703125" style="5" customWidth="1"/>
    <col min="9999" max="9999" width="4.42578125" style="5" customWidth="1"/>
    <col min="10000" max="10242" width="0" style="5" hidden="1"/>
    <col min="10243" max="10243" width="1.42578125" style="5" customWidth="1"/>
    <col min="10244" max="10244" width="3.28515625" style="5" customWidth="1"/>
    <col min="10245" max="10245" width="11.42578125" style="5" customWidth="1"/>
    <col min="10246" max="10246" width="40" style="5" customWidth="1"/>
    <col min="10247" max="10248" width="21" style="5" customWidth="1"/>
    <col min="10249" max="10249" width="3.42578125" style="5" customWidth="1"/>
    <col min="10250" max="10250" width="11.42578125" style="5" customWidth="1"/>
    <col min="10251" max="10251" width="50.85546875" style="5" customWidth="1"/>
    <col min="10252" max="10253" width="21" style="5" customWidth="1"/>
    <col min="10254" max="10254" width="3.5703125" style="5" customWidth="1"/>
    <col min="10255" max="10255" width="4.42578125" style="5" customWidth="1"/>
    <col min="10256" max="10498" width="0" style="5" hidden="1"/>
    <col min="10499" max="10499" width="1.42578125" style="5" customWidth="1"/>
    <col min="10500" max="10500" width="3.28515625" style="5" customWidth="1"/>
    <col min="10501" max="10501" width="11.42578125" style="5" customWidth="1"/>
    <col min="10502" max="10502" width="40" style="5" customWidth="1"/>
    <col min="10503" max="10504" width="21" style="5" customWidth="1"/>
    <col min="10505" max="10505" width="3.42578125" style="5" customWidth="1"/>
    <col min="10506" max="10506" width="11.42578125" style="5" customWidth="1"/>
    <col min="10507" max="10507" width="50.85546875" style="5" customWidth="1"/>
    <col min="10508" max="10509" width="21" style="5" customWidth="1"/>
    <col min="10510" max="10510" width="3.5703125" style="5" customWidth="1"/>
    <col min="10511" max="10511" width="4.42578125" style="5" customWidth="1"/>
    <col min="10512" max="10754" width="0" style="5" hidden="1"/>
    <col min="10755" max="10755" width="1.42578125" style="5" customWidth="1"/>
    <col min="10756" max="10756" width="3.28515625" style="5" customWidth="1"/>
    <col min="10757" max="10757" width="11.42578125" style="5" customWidth="1"/>
    <col min="10758" max="10758" width="40" style="5" customWidth="1"/>
    <col min="10759" max="10760" width="21" style="5" customWidth="1"/>
    <col min="10761" max="10761" width="3.42578125" style="5" customWidth="1"/>
    <col min="10762" max="10762" width="11.42578125" style="5" customWidth="1"/>
    <col min="10763" max="10763" width="50.85546875" style="5" customWidth="1"/>
    <col min="10764" max="10765" width="21" style="5" customWidth="1"/>
    <col min="10766" max="10766" width="3.5703125" style="5" customWidth="1"/>
    <col min="10767" max="10767" width="4.42578125" style="5" customWidth="1"/>
    <col min="10768" max="11010" width="0" style="5" hidden="1"/>
    <col min="11011" max="11011" width="1.42578125" style="5" customWidth="1"/>
    <col min="11012" max="11012" width="3.28515625" style="5" customWidth="1"/>
    <col min="11013" max="11013" width="11.42578125" style="5" customWidth="1"/>
    <col min="11014" max="11014" width="40" style="5" customWidth="1"/>
    <col min="11015" max="11016" width="21" style="5" customWidth="1"/>
    <col min="11017" max="11017" width="3.42578125" style="5" customWidth="1"/>
    <col min="11018" max="11018" width="11.42578125" style="5" customWidth="1"/>
    <col min="11019" max="11019" width="50.85546875" style="5" customWidth="1"/>
    <col min="11020" max="11021" width="21" style="5" customWidth="1"/>
    <col min="11022" max="11022" width="3.5703125" style="5" customWidth="1"/>
    <col min="11023" max="11023" width="4.42578125" style="5" customWidth="1"/>
    <col min="11024" max="11266" width="0" style="5" hidden="1"/>
    <col min="11267" max="11267" width="1.42578125" style="5" customWidth="1"/>
    <col min="11268" max="11268" width="3.28515625" style="5" customWidth="1"/>
    <col min="11269" max="11269" width="11.42578125" style="5" customWidth="1"/>
    <col min="11270" max="11270" width="40" style="5" customWidth="1"/>
    <col min="11271" max="11272" width="21" style="5" customWidth="1"/>
    <col min="11273" max="11273" width="3.42578125" style="5" customWidth="1"/>
    <col min="11274" max="11274" width="11.42578125" style="5" customWidth="1"/>
    <col min="11275" max="11275" width="50.85546875" style="5" customWidth="1"/>
    <col min="11276" max="11277" width="21" style="5" customWidth="1"/>
    <col min="11278" max="11278" width="3.5703125" style="5" customWidth="1"/>
    <col min="11279" max="11279" width="4.42578125" style="5" customWidth="1"/>
    <col min="11280" max="11522" width="0" style="5" hidden="1"/>
    <col min="11523" max="11523" width="1.42578125" style="5" customWidth="1"/>
    <col min="11524" max="11524" width="3.28515625" style="5" customWidth="1"/>
    <col min="11525" max="11525" width="11.42578125" style="5" customWidth="1"/>
    <col min="11526" max="11526" width="40" style="5" customWidth="1"/>
    <col min="11527" max="11528" width="21" style="5" customWidth="1"/>
    <col min="11529" max="11529" width="3.42578125" style="5" customWidth="1"/>
    <col min="11530" max="11530" width="11.42578125" style="5" customWidth="1"/>
    <col min="11531" max="11531" width="50.85546875" style="5" customWidth="1"/>
    <col min="11532" max="11533" width="21" style="5" customWidth="1"/>
    <col min="11534" max="11534" width="3.5703125" style="5" customWidth="1"/>
    <col min="11535" max="11535" width="4.42578125" style="5" customWidth="1"/>
    <col min="11536" max="11778" width="0" style="5" hidden="1"/>
    <col min="11779" max="11779" width="1.42578125" style="5" customWidth="1"/>
    <col min="11780" max="11780" width="3.28515625" style="5" customWidth="1"/>
    <col min="11781" max="11781" width="11.42578125" style="5" customWidth="1"/>
    <col min="11782" max="11782" width="40" style="5" customWidth="1"/>
    <col min="11783" max="11784" width="21" style="5" customWidth="1"/>
    <col min="11785" max="11785" width="3.42578125" style="5" customWidth="1"/>
    <col min="11786" max="11786" width="11.42578125" style="5" customWidth="1"/>
    <col min="11787" max="11787" width="50.85546875" style="5" customWidth="1"/>
    <col min="11788" max="11789" width="21" style="5" customWidth="1"/>
    <col min="11790" max="11790" width="3.5703125" style="5" customWidth="1"/>
    <col min="11791" max="11791" width="4.42578125" style="5" customWidth="1"/>
    <col min="11792" max="12034" width="0" style="5" hidden="1"/>
    <col min="12035" max="12035" width="1.42578125" style="5" customWidth="1"/>
    <col min="12036" max="12036" width="3.28515625" style="5" customWidth="1"/>
    <col min="12037" max="12037" width="11.42578125" style="5" customWidth="1"/>
    <col min="12038" max="12038" width="40" style="5" customWidth="1"/>
    <col min="12039" max="12040" width="21" style="5" customWidth="1"/>
    <col min="12041" max="12041" width="3.42578125" style="5" customWidth="1"/>
    <col min="12042" max="12042" width="11.42578125" style="5" customWidth="1"/>
    <col min="12043" max="12043" width="50.85546875" style="5" customWidth="1"/>
    <col min="12044" max="12045" width="21" style="5" customWidth="1"/>
    <col min="12046" max="12046" width="3.5703125" style="5" customWidth="1"/>
    <col min="12047" max="12047" width="4.42578125" style="5" customWidth="1"/>
    <col min="12048" max="12290" width="0" style="5" hidden="1"/>
    <col min="12291" max="12291" width="1.42578125" style="5" customWidth="1"/>
    <col min="12292" max="12292" width="3.28515625" style="5" customWidth="1"/>
    <col min="12293" max="12293" width="11.42578125" style="5" customWidth="1"/>
    <col min="12294" max="12294" width="40" style="5" customWidth="1"/>
    <col min="12295" max="12296" width="21" style="5" customWidth="1"/>
    <col min="12297" max="12297" width="3.42578125" style="5" customWidth="1"/>
    <col min="12298" max="12298" width="11.42578125" style="5" customWidth="1"/>
    <col min="12299" max="12299" width="50.85546875" style="5" customWidth="1"/>
    <col min="12300" max="12301" width="21" style="5" customWidth="1"/>
    <col min="12302" max="12302" width="3.5703125" style="5" customWidth="1"/>
    <col min="12303" max="12303" width="4.42578125" style="5" customWidth="1"/>
    <col min="12304" max="12546" width="0" style="5" hidden="1"/>
    <col min="12547" max="12547" width="1.42578125" style="5" customWidth="1"/>
    <col min="12548" max="12548" width="3.28515625" style="5" customWidth="1"/>
    <col min="12549" max="12549" width="11.42578125" style="5" customWidth="1"/>
    <col min="12550" max="12550" width="40" style="5" customWidth="1"/>
    <col min="12551" max="12552" width="21" style="5" customWidth="1"/>
    <col min="12553" max="12553" width="3.42578125" style="5" customWidth="1"/>
    <col min="12554" max="12554" width="11.42578125" style="5" customWidth="1"/>
    <col min="12555" max="12555" width="50.85546875" style="5" customWidth="1"/>
    <col min="12556" max="12557" width="21" style="5" customWidth="1"/>
    <col min="12558" max="12558" width="3.5703125" style="5" customWidth="1"/>
    <col min="12559" max="12559" width="4.42578125" style="5" customWidth="1"/>
    <col min="12560" max="12802" width="0" style="5" hidden="1"/>
    <col min="12803" max="12803" width="1.42578125" style="5" customWidth="1"/>
    <col min="12804" max="12804" width="3.28515625" style="5" customWidth="1"/>
    <col min="12805" max="12805" width="11.42578125" style="5" customWidth="1"/>
    <col min="12806" max="12806" width="40" style="5" customWidth="1"/>
    <col min="12807" max="12808" width="21" style="5" customWidth="1"/>
    <col min="12809" max="12809" width="3.42578125" style="5" customWidth="1"/>
    <col min="12810" max="12810" width="11.42578125" style="5" customWidth="1"/>
    <col min="12811" max="12811" width="50.85546875" style="5" customWidth="1"/>
    <col min="12812" max="12813" width="21" style="5" customWidth="1"/>
    <col min="12814" max="12814" width="3.5703125" style="5" customWidth="1"/>
    <col min="12815" max="12815" width="4.42578125" style="5" customWidth="1"/>
    <col min="12816" max="13058" width="0" style="5" hidden="1"/>
    <col min="13059" max="13059" width="1.42578125" style="5" customWidth="1"/>
    <col min="13060" max="13060" width="3.28515625" style="5" customWidth="1"/>
    <col min="13061" max="13061" width="11.42578125" style="5" customWidth="1"/>
    <col min="13062" max="13062" width="40" style="5" customWidth="1"/>
    <col min="13063" max="13064" width="21" style="5" customWidth="1"/>
    <col min="13065" max="13065" width="3.42578125" style="5" customWidth="1"/>
    <col min="13066" max="13066" width="11.42578125" style="5" customWidth="1"/>
    <col min="13067" max="13067" width="50.85546875" style="5" customWidth="1"/>
    <col min="13068" max="13069" width="21" style="5" customWidth="1"/>
    <col min="13070" max="13070" width="3.5703125" style="5" customWidth="1"/>
    <col min="13071" max="13071" width="4.42578125" style="5" customWidth="1"/>
    <col min="13072" max="13314" width="0" style="5" hidden="1"/>
    <col min="13315" max="13315" width="1.42578125" style="5" customWidth="1"/>
    <col min="13316" max="13316" width="3.28515625" style="5" customWidth="1"/>
    <col min="13317" max="13317" width="11.42578125" style="5" customWidth="1"/>
    <col min="13318" max="13318" width="40" style="5" customWidth="1"/>
    <col min="13319" max="13320" width="21" style="5" customWidth="1"/>
    <col min="13321" max="13321" width="3.42578125" style="5" customWidth="1"/>
    <col min="13322" max="13322" width="11.42578125" style="5" customWidth="1"/>
    <col min="13323" max="13323" width="50.85546875" style="5" customWidth="1"/>
    <col min="13324" max="13325" width="21" style="5" customWidth="1"/>
    <col min="13326" max="13326" width="3.5703125" style="5" customWidth="1"/>
    <col min="13327" max="13327" width="4.42578125" style="5" customWidth="1"/>
    <col min="13328" max="13570" width="0" style="5" hidden="1"/>
    <col min="13571" max="13571" width="1.42578125" style="5" customWidth="1"/>
    <col min="13572" max="13572" width="3.28515625" style="5" customWidth="1"/>
    <col min="13573" max="13573" width="11.42578125" style="5" customWidth="1"/>
    <col min="13574" max="13574" width="40" style="5" customWidth="1"/>
    <col min="13575" max="13576" width="21" style="5" customWidth="1"/>
    <col min="13577" max="13577" width="3.42578125" style="5" customWidth="1"/>
    <col min="13578" max="13578" width="11.42578125" style="5" customWidth="1"/>
    <col min="13579" max="13579" width="50.85546875" style="5" customWidth="1"/>
    <col min="13580" max="13581" width="21" style="5" customWidth="1"/>
    <col min="13582" max="13582" width="3.5703125" style="5" customWidth="1"/>
    <col min="13583" max="13583" width="4.42578125" style="5" customWidth="1"/>
    <col min="13584" max="13826" width="0" style="5" hidden="1"/>
    <col min="13827" max="13827" width="1.42578125" style="5" customWidth="1"/>
    <col min="13828" max="13828" width="3.28515625" style="5" customWidth="1"/>
    <col min="13829" max="13829" width="11.42578125" style="5" customWidth="1"/>
    <col min="13830" max="13830" width="40" style="5" customWidth="1"/>
    <col min="13831" max="13832" width="21" style="5" customWidth="1"/>
    <col min="13833" max="13833" width="3.42578125" style="5" customWidth="1"/>
    <col min="13834" max="13834" width="11.42578125" style="5" customWidth="1"/>
    <col min="13835" max="13835" width="50.85546875" style="5" customWidth="1"/>
    <col min="13836" max="13837" width="21" style="5" customWidth="1"/>
    <col min="13838" max="13838" width="3.5703125" style="5" customWidth="1"/>
    <col min="13839" max="13839" width="4.42578125" style="5" customWidth="1"/>
    <col min="13840" max="14082" width="0" style="5" hidden="1"/>
    <col min="14083" max="14083" width="1.42578125" style="5" customWidth="1"/>
    <col min="14084" max="14084" width="3.28515625" style="5" customWidth="1"/>
    <col min="14085" max="14085" width="11.42578125" style="5" customWidth="1"/>
    <col min="14086" max="14086" width="40" style="5" customWidth="1"/>
    <col min="14087" max="14088" width="21" style="5" customWidth="1"/>
    <col min="14089" max="14089" width="3.42578125" style="5" customWidth="1"/>
    <col min="14090" max="14090" width="11.42578125" style="5" customWidth="1"/>
    <col min="14091" max="14091" width="50.85546875" style="5" customWidth="1"/>
    <col min="14092" max="14093" width="21" style="5" customWidth="1"/>
    <col min="14094" max="14094" width="3.5703125" style="5" customWidth="1"/>
    <col min="14095" max="14095" width="4.42578125" style="5" customWidth="1"/>
    <col min="14096" max="14338" width="0" style="5" hidden="1"/>
    <col min="14339" max="14339" width="1.42578125" style="5" customWidth="1"/>
    <col min="14340" max="14340" width="3.28515625" style="5" customWidth="1"/>
    <col min="14341" max="14341" width="11.42578125" style="5" customWidth="1"/>
    <col min="14342" max="14342" width="40" style="5" customWidth="1"/>
    <col min="14343" max="14344" width="21" style="5" customWidth="1"/>
    <col min="14345" max="14345" width="3.42578125" style="5" customWidth="1"/>
    <col min="14346" max="14346" width="11.42578125" style="5" customWidth="1"/>
    <col min="14347" max="14347" width="50.85546875" style="5" customWidth="1"/>
    <col min="14348" max="14349" width="21" style="5" customWidth="1"/>
    <col min="14350" max="14350" width="3.5703125" style="5" customWidth="1"/>
    <col min="14351" max="14351" width="4.42578125" style="5" customWidth="1"/>
    <col min="14352" max="14594" width="0" style="5" hidden="1"/>
    <col min="14595" max="14595" width="1.42578125" style="5" customWidth="1"/>
    <col min="14596" max="14596" width="3.28515625" style="5" customWidth="1"/>
    <col min="14597" max="14597" width="11.42578125" style="5" customWidth="1"/>
    <col min="14598" max="14598" width="40" style="5" customWidth="1"/>
    <col min="14599" max="14600" width="21" style="5" customWidth="1"/>
    <col min="14601" max="14601" width="3.42578125" style="5" customWidth="1"/>
    <col min="14602" max="14602" width="11.42578125" style="5" customWidth="1"/>
    <col min="14603" max="14603" width="50.85546875" style="5" customWidth="1"/>
    <col min="14604" max="14605" width="21" style="5" customWidth="1"/>
    <col min="14606" max="14606" width="3.5703125" style="5" customWidth="1"/>
    <col min="14607" max="14607" width="4.42578125" style="5" customWidth="1"/>
    <col min="14608" max="14850" width="0" style="5" hidden="1"/>
    <col min="14851" max="14851" width="1.42578125" style="5" customWidth="1"/>
    <col min="14852" max="14852" width="3.28515625" style="5" customWidth="1"/>
    <col min="14853" max="14853" width="11.42578125" style="5" customWidth="1"/>
    <col min="14854" max="14854" width="40" style="5" customWidth="1"/>
    <col min="14855" max="14856" width="21" style="5" customWidth="1"/>
    <col min="14857" max="14857" width="3.42578125" style="5" customWidth="1"/>
    <col min="14858" max="14858" width="11.42578125" style="5" customWidth="1"/>
    <col min="14859" max="14859" width="50.85546875" style="5" customWidth="1"/>
    <col min="14860" max="14861" width="21" style="5" customWidth="1"/>
    <col min="14862" max="14862" width="3.5703125" style="5" customWidth="1"/>
    <col min="14863" max="14863" width="4.42578125" style="5" customWidth="1"/>
    <col min="14864" max="15106" width="0" style="5" hidden="1"/>
    <col min="15107" max="15107" width="1.42578125" style="5" customWidth="1"/>
    <col min="15108" max="15108" width="3.28515625" style="5" customWidth="1"/>
    <col min="15109" max="15109" width="11.42578125" style="5" customWidth="1"/>
    <col min="15110" max="15110" width="40" style="5" customWidth="1"/>
    <col min="15111" max="15112" width="21" style="5" customWidth="1"/>
    <col min="15113" max="15113" width="3.42578125" style="5" customWidth="1"/>
    <col min="15114" max="15114" width="11.42578125" style="5" customWidth="1"/>
    <col min="15115" max="15115" width="50.85546875" style="5" customWidth="1"/>
    <col min="15116" max="15117" width="21" style="5" customWidth="1"/>
    <col min="15118" max="15118" width="3.5703125" style="5" customWidth="1"/>
    <col min="15119" max="15119" width="4.42578125" style="5" customWidth="1"/>
    <col min="15120" max="15362" width="0" style="5" hidden="1"/>
    <col min="15363" max="15363" width="1.42578125" style="5" customWidth="1"/>
    <col min="15364" max="15364" width="3.28515625" style="5" customWidth="1"/>
    <col min="15365" max="15365" width="11.42578125" style="5" customWidth="1"/>
    <col min="15366" max="15366" width="40" style="5" customWidth="1"/>
    <col min="15367" max="15368" width="21" style="5" customWidth="1"/>
    <col min="15369" max="15369" width="3.42578125" style="5" customWidth="1"/>
    <col min="15370" max="15370" width="11.42578125" style="5" customWidth="1"/>
    <col min="15371" max="15371" width="50.85546875" style="5" customWidth="1"/>
    <col min="15372" max="15373" width="21" style="5" customWidth="1"/>
    <col min="15374" max="15374" width="3.5703125" style="5" customWidth="1"/>
    <col min="15375" max="15375" width="4.42578125" style="5" customWidth="1"/>
    <col min="15376" max="15618" width="0" style="5" hidden="1"/>
    <col min="15619" max="15619" width="1.42578125" style="5" customWidth="1"/>
    <col min="15620" max="15620" width="3.28515625" style="5" customWidth="1"/>
    <col min="15621" max="15621" width="11.42578125" style="5" customWidth="1"/>
    <col min="15622" max="15622" width="40" style="5" customWidth="1"/>
    <col min="15623" max="15624" width="21" style="5" customWidth="1"/>
    <col min="15625" max="15625" width="3.42578125" style="5" customWidth="1"/>
    <col min="15626" max="15626" width="11.42578125" style="5" customWidth="1"/>
    <col min="15627" max="15627" width="50.85546875" style="5" customWidth="1"/>
    <col min="15628" max="15629" width="21" style="5" customWidth="1"/>
    <col min="15630" max="15630" width="3.5703125" style="5" customWidth="1"/>
    <col min="15631" max="15631" width="4.42578125" style="5" customWidth="1"/>
    <col min="15632" max="15874" width="0" style="5" hidden="1"/>
    <col min="15875" max="15875" width="1.42578125" style="5" customWidth="1"/>
    <col min="15876" max="15876" width="3.28515625" style="5" customWidth="1"/>
    <col min="15877" max="15877" width="11.42578125" style="5" customWidth="1"/>
    <col min="15878" max="15878" width="40" style="5" customWidth="1"/>
    <col min="15879" max="15880" width="21" style="5" customWidth="1"/>
    <col min="15881" max="15881" width="3.42578125" style="5" customWidth="1"/>
    <col min="15882" max="15882" width="11.42578125" style="5" customWidth="1"/>
    <col min="15883" max="15883" width="50.85546875" style="5" customWidth="1"/>
    <col min="15884" max="15885" width="21" style="5" customWidth="1"/>
    <col min="15886" max="15886" width="3.5703125" style="5" customWidth="1"/>
    <col min="15887" max="15887" width="4.42578125" style="5" customWidth="1"/>
    <col min="15888" max="16130" width="0" style="5" hidden="1"/>
    <col min="16131" max="16131" width="1.42578125" style="5" customWidth="1"/>
    <col min="16132" max="16132" width="3.28515625" style="5" customWidth="1"/>
    <col min="16133" max="16133" width="11.42578125" style="5" customWidth="1"/>
    <col min="16134" max="16134" width="40" style="5" customWidth="1"/>
    <col min="16135" max="16136" width="21" style="5" customWidth="1"/>
    <col min="16137" max="16137" width="3.42578125" style="5" customWidth="1"/>
    <col min="16138" max="16138" width="11.42578125" style="5" customWidth="1"/>
    <col min="16139" max="16139" width="50.85546875" style="5" customWidth="1"/>
    <col min="16140" max="16141" width="21" style="5" customWidth="1"/>
    <col min="16142" max="16142" width="3.5703125" style="5" customWidth="1"/>
    <col min="16143" max="16143" width="4.42578125" style="5" customWidth="1"/>
    <col min="16144" max="16384" width="0" style="5" hidden="1"/>
  </cols>
  <sheetData>
    <row r="1" spans="2:14" ht="10.5" customHeight="1" x14ac:dyDescent="0.25">
      <c r="B1" s="110"/>
      <c r="C1" s="111"/>
      <c r="D1" s="112"/>
      <c r="E1" s="112"/>
      <c r="F1" s="113"/>
      <c r="G1" s="113"/>
      <c r="H1" s="112"/>
      <c r="I1" s="112"/>
      <c r="J1" s="114"/>
      <c r="K1" s="114"/>
      <c r="L1" s="111"/>
      <c r="M1" s="111"/>
      <c r="N1" s="111"/>
    </row>
    <row r="2" spans="2:14" ht="9" customHeight="1" x14ac:dyDescent="0.25">
      <c r="B2" s="6"/>
      <c r="C2" s="6"/>
      <c r="D2" s="26"/>
      <c r="E2" s="26"/>
      <c r="F2" s="6"/>
      <c r="G2" s="6"/>
      <c r="H2" s="6"/>
      <c r="I2" s="6"/>
      <c r="J2" s="115"/>
      <c r="K2" s="115"/>
      <c r="L2" s="6"/>
      <c r="M2" s="6"/>
      <c r="N2" s="6"/>
    </row>
    <row r="3" spans="2:14" x14ac:dyDescent="0.25">
      <c r="B3" s="12"/>
      <c r="D3" s="584" t="s">
        <v>58</v>
      </c>
      <c r="E3" s="584"/>
      <c r="F3" s="584"/>
      <c r="G3" s="584"/>
      <c r="H3" s="584"/>
      <c r="I3" s="584"/>
      <c r="J3" s="584"/>
      <c r="K3" s="584"/>
      <c r="L3" s="584"/>
      <c r="M3" s="7"/>
      <c r="N3" s="7"/>
    </row>
    <row r="4" spans="2:14" x14ac:dyDescent="0.25">
      <c r="B4" s="8"/>
      <c r="D4" s="584" t="s">
        <v>123</v>
      </c>
      <c r="E4" s="584"/>
      <c r="F4" s="584"/>
      <c r="G4" s="584"/>
      <c r="H4" s="584"/>
      <c r="I4" s="584"/>
      <c r="J4" s="584"/>
      <c r="K4" s="584"/>
      <c r="L4" s="584"/>
      <c r="M4" s="8"/>
      <c r="N4" s="8"/>
    </row>
    <row r="5" spans="2:14" x14ac:dyDescent="0.25">
      <c r="B5" s="9"/>
      <c r="D5" s="584" t="s">
        <v>197</v>
      </c>
      <c r="E5" s="584"/>
      <c r="F5" s="584"/>
      <c r="G5" s="584"/>
      <c r="H5" s="584"/>
      <c r="I5" s="584"/>
      <c r="J5" s="584"/>
      <c r="K5" s="584"/>
      <c r="L5" s="584"/>
      <c r="M5" s="8"/>
      <c r="N5" s="8"/>
    </row>
    <row r="6" spans="2:14" x14ac:dyDescent="0.25">
      <c r="B6" s="9"/>
      <c r="D6" s="584" t="s">
        <v>60</v>
      </c>
      <c r="E6" s="584"/>
      <c r="F6" s="584"/>
      <c r="G6" s="584"/>
      <c r="H6" s="584"/>
      <c r="I6" s="584"/>
      <c r="J6" s="584"/>
      <c r="K6" s="584"/>
      <c r="L6" s="584"/>
      <c r="M6" s="8"/>
      <c r="N6" s="8"/>
    </row>
    <row r="7" spans="2:14" x14ac:dyDescent="0.25">
      <c r="B7" s="9"/>
      <c r="C7" s="11" t="s">
        <v>61</v>
      </c>
      <c r="D7" s="568" t="s">
        <v>194</v>
      </c>
      <c r="E7" s="568"/>
      <c r="F7" s="568"/>
      <c r="G7" s="568"/>
      <c r="H7" s="568"/>
      <c r="I7" s="568"/>
      <c r="J7" s="568"/>
      <c r="K7" s="568"/>
      <c r="L7" s="568"/>
      <c r="M7" s="70"/>
    </row>
    <row r="8" spans="2:14" ht="10.5" customHeight="1" x14ac:dyDescent="0.25">
      <c r="B8" s="7"/>
      <c r="C8" s="7"/>
      <c r="D8" s="7"/>
      <c r="E8" s="7"/>
      <c r="F8" s="7"/>
      <c r="G8" s="7"/>
      <c r="H8" s="7"/>
    </row>
    <row r="9" spans="2:14" ht="11.25" customHeight="1" x14ac:dyDescent="0.25">
      <c r="B9" s="9"/>
      <c r="C9" s="116"/>
      <c r="D9" s="116"/>
      <c r="E9" s="116"/>
      <c r="F9" s="116"/>
      <c r="G9" s="116"/>
      <c r="H9" s="10"/>
      <c r="I9" s="6"/>
      <c r="J9" s="115"/>
      <c r="K9" s="115"/>
      <c r="L9" s="6"/>
      <c r="M9" s="6"/>
      <c r="N9" s="6"/>
    </row>
    <row r="10" spans="2:14" ht="8.25" customHeight="1" x14ac:dyDescent="0.25">
      <c r="B10" s="13"/>
      <c r="C10" s="13"/>
      <c r="D10" s="13"/>
      <c r="E10" s="13"/>
      <c r="F10" s="14"/>
      <c r="G10" s="14"/>
      <c r="H10" s="15"/>
      <c r="I10" s="6"/>
      <c r="J10" s="115"/>
      <c r="K10" s="115"/>
      <c r="L10" s="6"/>
      <c r="M10" s="6"/>
      <c r="N10" s="6"/>
    </row>
    <row r="11" spans="2:14" x14ac:dyDescent="0.25">
      <c r="B11" s="117"/>
      <c r="C11" s="583" t="s">
        <v>0</v>
      </c>
      <c r="D11" s="583"/>
      <c r="E11" s="18"/>
      <c r="F11" s="17" t="s">
        <v>124</v>
      </c>
      <c r="G11" s="17" t="s">
        <v>125</v>
      </c>
      <c r="H11" s="18"/>
      <c r="I11" s="583" t="s">
        <v>0</v>
      </c>
      <c r="J11" s="583"/>
      <c r="K11" s="18"/>
      <c r="L11" s="17" t="s">
        <v>124</v>
      </c>
      <c r="M11" s="17" t="s">
        <v>125</v>
      </c>
      <c r="N11" s="19"/>
    </row>
    <row r="12" spans="2:14" x14ac:dyDescent="0.25">
      <c r="B12" s="20"/>
      <c r="C12" s="21"/>
      <c r="D12" s="21"/>
      <c r="E12" s="21"/>
      <c r="F12" s="22"/>
      <c r="G12" s="22"/>
      <c r="H12" s="12"/>
      <c r="I12" s="6"/>
      <c r="J12" s="115"/>
      <c r="K12" s="115"/>
      <c r="L12" s="6"/>
      <c r="M12" s="6"/>
      <c r="N12" s="23"/>
    </row>
    <row r="13" spans="2:14" x14ac:dyDescent="0.25">
      <c r="B13" s="118"/>
      <c r="C13" s="119"/>
      <c r="D13" s="119"/>
      <c r="E13" s="119"/>
      <c r="F13" s="120"/>
      <c r="G13" s="120"/>
      <c r="H13" s="26"/>
      <c r="I13" s="6"/>
      <c r="J13" s="245"/>
      <c r="K13" s="245">
        <f>+L13-M13</f>
        <v>-6936543</v>
      </c>
      <c r="L13" s="244">
        <f>+F14+L14+L36</f>
        <v>2137165</v>
      </c>
      <c r="M13" s="244">
        <f>+G14+M14+M36</f>
        <v>9073708</v>
      </c>
      <c r="N13" s="23"/>
    </row>
    <row r="14" spans="2:14" x14ac:dyDescent="0.25">
      <c r="B14" s="30"/>
      <c r="C14" s="582" t="s">
        <v>66</v>
      </c>
      <c r="D14" s="582"/>
      <c r="E14" s="1"/>
      <c r="F14" s="121">
        <f>F16+F26</f>
        <v>915407</v>
      </c>
      <c r="G14" s="121">
        <f>G16+G26</f>
        <v>7641115</v>
      </c>
      <c r="H14" s="26"/>
      <c r="I14" s="582" t="s">
        <v>67</v>
      </c>
      <c r="J14" s="582"/>
      <c r="K14" s="1"/>
      <c r="L14" s="121">
        <f>L16+L27</f>
        <v>0</v>
      </c>
      <c r="M14" s="121">
        <f>M16+M27</f>
        <v>307651</v>
      </c>
      <c r="N14" s="23"/>
    </row>
    <row r="15" spans="2:14" x14ac:dyDescent="0.25">
      <c r="B15" s="28"/>
      <c r="C15" s="32"/>
      <c r="D15" s="53"/>
      <c r="E15" s="53"/>
      <c r="F15" s="122"/>
      <c r="G15" s="122"/>
      <c r="H15" s="26"/>
      <c r="I15" s="32"/>
      <c r="J15" s="32"/>
      <c r="K15" s="32"/>
      <c r="L15" s="122"/>
      <c r="M15" s="122"/>
      <c r="N15" s="23"/>
    </row>
    <row r="16" spans="2:14" x14ac:dyDescent="0.25">
      <c r="B16" s="28"/>
      <c r="C16" s="582" t="s">
        <v>68</v>
      </c>
      <c r="D16" s="582"/>
      <c r="E16" s="1"/>
      <c r="F16" s="121">
        <f>SUM(F18:F24)</f>
        <v>0</v>
      </c>
      <c r="G16" s="121">
        <f>SUM(G18:G24)</f>
        <v>7641115</v>
      </c>
      <c r="H16" s="26"/>
      <c r="I16" s="582" t="s">
        <v>69</v>
      </c>
      <c r="J16" s="582"/>
      <c r="K16" s="1"/>
      <c r="L16" s="121">
        <f>SUM(L18:L25)</f>
        <v>0</v>
      </c>
      <c r="M16" s="121">
        <f>SUM(M18:M25)</f>
        <v>307651</v>
      </c>
      <c r="N16" s="23"/>
    </row>
    <row r="17" spans="2:14" x14ac:dyDescent="0.25">
      <c r="B17" s="28"/>
      <c r="C17" s="32"/>
      <c r="D17" s="53"/>
      <c r="E17" s="53"/>
      <c r="F17" s="122"/>
      <c r="G17" s="122"/>
      <c r="H17" s="26"/>
      <c r="I17" s="32"/>
      <c r="J17" s="32"/>
      <c r="K17" s="32"/>
      <c r="L17" s="122"/>
      <c r="M17" s="122"/>
      <c r="N17" s="23"/>
    </row>
    <row r="18" spans="2:14" x14ac:dyDescent="0.25">
      <c r="B18" s="30"/>
      <c r="C18" s="580" t="s">
        <v>70</v>
      </c>
      <c r="D18" s="580"/>
      <c r="E18" s="241">
        <f>+'Edo Sit Finan (2)'!E17-'Edo Sit Finan (2)'!F17</f>
        <v>9035167</v>
      </c>
      <c r="F18" s="123">
        <v>0</v>
      </c>
      <c r="G18" s="123">
        <f>+E18</f>
        <v>9035167</v>
      </c>
      <c r="H18" s="26"/>
      <c r="I18" s="580" t="s">
        <v>71</v>
      </c>
      <c r="J18" s="580"/>
      <c r="K18" s="241">
        <f>+'Edo Sit Finan (2)'!J17-'Edo Sit Finan (2)'!K17</f>
        <v>-255140</v>
      </c>
      <c r="L18" s="123">
        <v>0</v>
      </c>
      <c r="M18" s="123">
        <f>-K18</f>
        <v>255140</v>
      </c>
      <c r="N18" s="23"/>
    </row>
    <row r="19" spans="2:14" x14ac:dyDescent="0.25">
      <c r="B19" s="30"/>
      <c r="C19" s="580" t="s">
        <v>72</v>
      </c>
      <c r="D19" s="580"/>
      <c r="E19" s="241">
        <f>+'Edo Sit Finan (2)'!E18-'Edo Sit Finan (2)'!F18</f>
        <v>-1676438</v>
      </c>
      <c r="F19" s="123">
        <v>0</v>
      </c>
      <c r="G19" s="123">
        <f>+E19</f>
        <v>-1676438</v>
      </c>
      <c r="H19" s="26"/>
      <c r="I19" s="580" t="s">
        <v>73</v>
      </c>
      <c r="J19" s="580"/>
      <c r="K19" s="241">
        <f>+'Edo Sit Finan (2)'!J18-'Edo Sit Finan (2)'!K18</f>
        <v>0</v>
      </c>
      <c r="L19" s="123">
        <v>0</v>
      </c>
      <c r="M19" s="123">
        <v>0</v>
      </c>
      <c r="N19" s="23"/>
    </row>
    <row r="20" spans="2:14" x14ac:dyDescent="0.25">
      <c r="B20" s="30"/>
      <c r="C20" s="580" t="s">
        <v>74</v>
      </c>
      <c r="D20" s="580"/>
      <c r="E20" s="241">
        <f>+'Edo Sit Finan (2)'!E19-'Edo Sit Finan (2)'!F19</f>
        <v>279486</v>
      </c>
      <c r="F20" s="123">
        <v>0</v>
      </c>
      <c r="G20" s="123">
        <f>+E20</f>
        <v>279486</v>
      </c>
      <c r="H20" s="26"/>
      <c r="I20" s="580" t="s">
        <v>75</v>
      </c>
      <c r="J20" s="580"/>
      <c r="K20" s="241">
        <f>+'Edo Sit Finan (2)'!J19-'Edo Sit Finan (2)'!K19</f>
        <v>0</v>
      </c>
      <c r="L20" s="123">
        <v>0</v>
      </c>
      <c r="M20" s="123">
        <v>0</v>
      </c>
      <c r="N20" s="23"/>
    </row>
    <row r="21" spans="2:14" x14ac:dyDescent="0.25">
      <c r="B21" s="30"/>
      <c r="C21" s="580" t="s">
        <v>76</v>
      </c>
      <c r="D21" s="580"/>
      <c r="E21" s="241">
        <f>+'Edo Sit Finan (2)'!E20-'Edo Sit Finan (2)'!F20</f>
        <v>0</v>
      </c>
      <c r="F21" s="123">
        <v>0</v>
      </c>
      <c r="G21" s="123">
        <v>0</v>
      </c>
      <c r="H21" s="26"/>
      <c r="I21" s="580" t="s">
        <v>77</v>
      </c>
      <c r="J21" s="580"/>
      <c r="K21" s="241">
        <f>+'Edo Sit Finan (2)'!J20-'Edo Sit Finan (2)'!K20</f>
        <v>0</v>
      </c>
      <c r="L21" s="123">
        <v>0</v>
      </c>
      <c r="M21" s="123">
        <v>0</v>
      </c>
      <c r="N21" s="23"/>
    </row>
    <row r="22" spans="2:14" x14ac:dyDescent="0.25">
      <c r="B22" s="30"/>
      <c r="C22" s="580" t="s">
        <v>78</v>
      </c>
      <c r="D22" s="580"/>
      <c r="E22" s="241">
        <f>+'Edo Sit Finan (2)'!E21-'Edo Sit Finan (2)'!F21</f>
        <v>0</v>
      </c>
      <c r="F22" s="123">
        <v>0</v>
      </c>
      <c r="G22" s="123">
        <v>0</v>
      </c>
      <c r="H22" s="26"/>
      <c r="I22" s="580" t="s">
        <v>79</v>
      </c>
      <c r="J22" s="580"/>
      <c r="K22" s="241">
        <f>+'Edo Sit Finan (2)'!J21-'Edo Sit Finan (2)'!K21</f>
        <v>0</v>
      </c>
      <c r="L22" s="123">
        <v>0</v>
      </c>
      <c r="M22" s="123">
        <v>0</v>
      </c>
      <c r="N22" s="23"/>
    </row>
    <row r="23" spans="2:14" x14ac:dyDescent="0.25">
      <c r="B23" s="30"/>
      <c r="C23" s="580" t="s">
        <v>80</v>
      </c>
      <c r="D23" s="580"/>
      <c r="E23" s="241">
        <f>+'Edo Sit Finan (2)'!E22-'Edo Sit Finan (2)'!F22</f>
        <v>0</v>
      </c>
      <c r="F23" s="123">
        <f>-E23</f>
        <v>0</v>
      </c>
      <c r="G23" s="123">
        <v>0</v>
      </c>
      <c r="H23" s="26"/>
      <c r="I23" s="580" t="s">
        <v>81</v>
      </c>
      <c r="J23" s="580"/>
      <c r="K23" s="241">
        <f>+'Edo Sit Finan (2)'!J22-'Edo Sit Finan (2)'!K22</f>
        <v>0</v>
      </c>
      <c r="L23" s="123">
        <v>0</v>
      </c>
      <c r="M23" s="123">
        <v>0</v>
      </c>
      <c r="N23" s="23"/>
    </row>
    <row r="24" spans="2:14" x14ac:dyDescent="0.25">
      <c r="B24" s="30"/>
      <c r="C24" s="580" t="s">
        <v>82</v>
      </c>
      <c r="D24" s="580"/>
      <c r="E24" s="241">
        <f>+'Edo Sit Finan (2)'!E23-'Edo Sit Finan (2)'!F23</f>
        <v>-27345</v>
      </c>
      <c r="F24" s="123">
        <v>0</v>
      </c>
      <c r="G24" s="123">
        <v>2900</v>
      </c>
      <c r="H24" s="26"/>
      <c r="I24" s="580" t="s">
        <v>83</v>
      </c>
      <c r="J24" s="580"/>
      <c r="K24" s="241">
        <f>+'Edo Sit Finan (2)'!J23-'Edo Sit Finan (2)'!K23</f>
        <v>0</v>
      </c>
      <c r="L24" s="123">
        <v>0</v>
      </c>
      <c r="M24" s="123">
        <v>0</v>
      </c>
      <c r="N24" s="23"/>
    </row>
    <row r="25" spans="2:14" x14ac:dyDescent="0.25">
      <c r="B25" s="28"/>
      <c r="C25" s="32"/>
      <c r="D25" s="53"/>
      <c r="E25" s="122">
        <f>+G24+G20+G19-F23</f>
        <v>-1394052</v>
      </c>
      <c r="F25" s="122"/>
      <c r="H25" s="26"/>
      <c r="I25" s="580" t="s">
        <v>84</v>
      </c>
      <c r="J25" s="580"/>
      <c r="K25" s="241">
        <f>+'Edo Sit Finan (2)'!J24-'Edo Sit Finan (2)'!K24</f>
        <v>-52511</v>
      </c>
      <c r="L25" s="123">
        <v>0</v>
      </c>
      <c r="M25" s="123">
        <f>-K25</f>
        <v>52511</v>
      </c>
      <c r="N25" s="23"/>
    </row>
    <row r="26" spans="2:14" x14ac:dyDescent="0.25">
      <c r="B26" s="28"/>
      <c r="C26" s="582" t="s">
        <v>87</v>
      </c>
      <c r="D26" s="582"/>
      <c r="E26" s="1"/>
      <c r="F26" s="121">
        <f>SUM(F28:F36)</f>
        <v>915407</v>
      </c>
      <c r="G26" s="121">
        <f>SUM(G28:G36)</f>
        <v>0</v>
      </c>
      <c r="H26" s="26"/>
      <c r="I26" s="32"/>
      <c r="J26" s="32"/>
      <c r="K26" s="32"/>
      <c r="L26" s="122"/>
      <c r="M26" s="122"/>
      <c r="N26" s="23"/>
    </row>
    <row r="27" spans="2:14" x14ac:dyDescent="0.25">
      <c r="B27" s="28"/>
      <c r="C27" s="32"/>
      <c r="D27" s="53"/>
      <c r="E27" s="53"/>
      <c r="F27" s="122"/>
      <c r="G27" s="122"/>
      <c r="H27" s="26"/>
      <c r="I27" s="585" t="s">
        <v>88</v>
      </c>
      <c r="J27" s="585"/>
      <c r="K27" s="2"/>
      <c r="L27" s="121">
        <f>SUM(L29:L34)</f>
        <v>0</v>
      </c>
      <c r="M27" s="121">
        <f>SUM(M29:M34)</f>
        <v>0</v>
      </c>
      <c r="N27" s="23"/>
    </row>
    <row r="28" spans="2:14" x14ac:dyDescent="0.25">
      <c r="B28" s="30"/>
      <c r="C28" s="580" t="s">
        <v>89</v>
      </c>
      <c r="D28" s="580"/>
      <c r="E28" s="241">
        <f>+'Edo Sit Finan (2)'!E30-'Edo Sit Finan (2)'!F30</f>
        <v>0</v>
      </c>
      <c r="F28" s="123">
        <v>0</v>
      </c>
      <c r="G28" s="123">
        <v>0</v>
      </c>
      <c r="H28" s="26"/>
      <c r="I28" s="32"/>
      <c r="J28" s="32"/>
      <c r="K28" s="32"/>
      <c r="L28" s="122"/>
      <c r="M28" s="122"/>
      <c r="N28" s="23"/>
    </row>
    <row r="29" spans="2:14" x14ac:dyDescent="0.25">
      <c r="B29" s="30"/>
      <c r="C29" s="580" t="s">
        <v>91</v>
      </c>
      <c r="D29" s="580"/>
      <c r="E29" s="241">
        <f>+'Edo Sit Finan (2)'!E31-'Edo Sit Finan (2)'!F31</f>
        <v>0</v>
      </c>
      <c r="F29" s="123">
        <v>0</v>
      </c>
      <c r="G29" s="123">
        <v>0</v>
      </c>
      <c r="H29" s="26"/>
      <c r="I29" s="580" t="s">
        <v>90</v>
      </c>
      <c r="J29" s="580"/>
      <c r="K29" s="241">
        <f>+'Edo Sit Finan (2)'!J30-'Edo Sit Finan (2)'!K30</f>
        <v>0</v>
      </c>
      <c r="L29" s="123">
        <v>0</v>
      </c>
      <c r="M29" s="123">
        <v>0</v>
      </c>
      <c r="N29" s="23"/>
    </row>
    <row r="30" spans="2:14" x14ac:dyDescent="0.25">
      <c r="B30" s="30"/>
      <c r="C30" s="580" t="s">
        <v>93</v>
      </c>
      <c r="D30" s="580"/>
      <c r="E30" s="241">
        <f>+'Edo Sit Finan (2)'!E32-'Edo Sit Finan (2)'!F32</f>
        <v>0</v>
      </c>
      <c r="F30" s="123">
        <v>0</v>
      </c>
      <c r="G30" s="123">
        <v>0</v>
      </c>
      <c r="H30" s="26"/>
      <c r="I30" s="580" t="s">
        <v>92</v>
      </c>
      <c r="J30" s="580"/>
      <c r="K30" s="241">
        <f>+'Edo Sit Finan (2)'!J31-'Edo Sit Finan (2)'!K31</f>
        <v>0</v>
      </c>
      <c r="L30" s="123">
        <v>0</v>
      </c>
      <c r="M30" s="123">
        <v>0</v>
      </c>
      <c r="N30" s="23"/>
    </row>
    <row r="31" spans="2:14" x14ac:dyDescent="0.25">
      <c r="B31" s="30"/>
      <c r="C31" s="580" t="s">
        <v>95</v>
      </c>
      <c r="D31" s="580"/>
      <c r="E31" s="241">
        <f>+'Edo Sit Finan (2)'!E33-'Edo Sit Finan (2)'!F33</f>
        <v>4430816</v>
      </c>
      <c r="F31" s="123">
        <f>-E31</f>
        <v>-4430816</v>
      </c>
      <c r="G31" s="123">
        <v>0</v>
      </c>
      <c r="H31" s="26"/>
      <c r="I31" s="580" t="s">
        <v>94</v>
      </c>
      <c r="J31" s="580"/>
      <c r="K31" s="241">
        <f>+'Edo Sit Finan (2)'!J32-'Edo Sit Finan (2)'!K32</f>
        <v>0</v>
      </c>
      <c r="L31" s="123">
        <v>0</v>
      </c>
      <c r="M31" s="123">
        <v>0</v>
      </c>
      <c r="N31" s="23"/>
    </row>
    <row r="32" spans="2:14" x14ac:dyDescent="0.25">
      <c r="B32" s="30"/>
      <c r="C32" s="580" t="s">
        <v>97</v>
      </c>
      <c r="D32" s="580"/>
      <c r="E32" s="241">
        <f>+'Edo Sit Finan (2)'!E34-'Edo Sit Finan (2)'!F34</f>
        <v>59801</v>
      </c>
      <c r="F32" s="123">
        <f>-E32</f>
        <v>-59801</v>
      </c>
      <c r="G32" s="123">
        <v>0</v>
      </c>
      <c r="H32" s="26"/>
      <c r="I32" s="580" t="s">
        <v>96</v>
      </c>
      <c r="J32" s="580"/>
      <c r="K32" s="241">
        <f>+'Edo Sit Finan (2)'!J33-'Edo Sit Finan (2)'!K33</f>
        <v>0</v>
      </c>
      <c r="L32" s="123">
        <v>0</v>
      </c>
      <c r="M32" s="123">
        <v>0</v>
      </c>
      <c r="N32" s="23"/>
    </row>
    <row r="33" spans="2:14" x14ac:dyDescent="0.25">
      <c r="B33" s="30"/>
      <c r="C33" s="580" t="s">
        <v>99</v>
      </c>
      <c r="D33" s="580"/>
      <c r="E33" s="241">
        <f>+'Edo Sit Finan (2)'!E35-'Edo Sit Finan (2)'!F35</f>
        <v>-5406024</v>
      </c>
      <c r="F33" s="123">
        <f>-E33</f>
        <v>5406024</v>
      </c>
      <c r="G33" s="123">
        <v>0</v>
      </c>
      <c r="H33" s="26"/>
      <c r="I33" s="580" t="s">
        <v>98</v>
      </c>
      <c r="J33" s="580"/>
      <c r="K33" s="241">
        <f>+'Edo Sit Finan (2)'!J34-'Edo Sit Finan (2)'!K34</f>
        <v>0</v>
      </c>
      <c r="L33" s="123">
        <v>0</v>
      </c>
      <c r="M33" s="123">
        <v>0</v>
      </c>
      <c r="N33" s="23"/>
    </row>
    <row r="34" spans="2:14" x14ac:dyDescent="0.25">
      <c r="B34" s="30"/>
      <c r="C34" s="580" t="s">
        <v>101</v>
      </c>
      <c r="D34" s="580"/>
      <c r="E34" s="241">
        <f>+'Edo Sit Finan (2)'!E36-'Edo Sit Finan (2)'!F36</f>
        <v>0</v>
      </c>
      <c r="F34" s="123">
        <v>0</v>
      </c>
      <c r="G34" s="123">
        <v>0</v>
      </c>
      <c r="H34" s="26"/>
      <c r="I34" s="580" t="s">
        <v>100</v>
      </c>
      <c r="J34" s="580"/>
      <c r="K34" s="241">
        <f>+'Edo Sit Finan (2)'!J35-'Edo Sit Finan (2)'!K35</f>
        <v>0</v>
      </c>
      <c r="L34" s="123">
        <v>0</v>
      </c>
      <c r="M34" s="123">
        <v>0</v>
      </c>
      <c r="N34" s="23"/>
    </row>
    <row r="35" spans="2:14" x14ac:dyDescent="0.25">
      <c r="B35" s="30"/>
      <c r="C35" s="580" t="s">
        <v>102</v>
      </c>
      <c r="D35" s="580"/>
      <c r="E35" s="241">
        <f>+'Edo Sit Finan (2)'!E37-'Edo Sit Finan (2)'!F37</f>
        <v>0</v>
      </c>
      <c r="F35" s="123">
        <v>0</v>
      </c>
      <c r="G35" s="123">
        <v>0</v>
      </c>
      <c r="H35" s="26"/>
      <c r="I35" s="32"/>
      <c r="J35" s="32"/>
      <c r="K35" s="32"/>
      <c r="L35" s="124"/>
      <c r="M35" s="124"/>
      <c r="N35" s="23"/>
    </row>
    <row r="36" spans="2:14" x14ac:dyDescent="0.25">
      <c r="B36" s="30"/>
      <c r="C36" s="580" t="s">
        <v>104</v>
      </c>
      <c r="D36" s="580"/>
      <c r="E36" s="241">
        <f>+'Edo Sit Finan (2)'!E38-'Edo Sit Finan (2)'!F38</f>
        <v>0</v>
      </c>
      <c r="F36" s="123">
        <v>0</v>
      </c>
      <c r="G36" s="123">
        <v>0</v>
      </c>
      <c r="H36" s="26"/>
      <c r="I36" s="582" t="s">
        <v>107</v>
      </c>
      <c r="J36" s="582"/>
      <c r="K36" s="1"/>
      <c r="L36" s="121">
        <f>L38+L44+L52</f>
        <v>1221758</v>
      </c>
      <c r="M36" s="121">
        <f>M38+M44+M52</f>
        <v>1124942</v>
      </c>
      <c r="N36" s="23"/>
    </row>
    <row r="37" spans="2:14" x14ac:dyDescent="0.25">
      <c r="B37" s="28"/>
      <c r="C37" s="32"/>
      <c r="D37" s="53"/>
      <c r="E37" s="53"/>
      <c r="F37" s="124"/>
      <c r="G37" s="124"/>
      <c r="H37" s="26"/>
      <c r="I37" s="32"/>
      <c r="J37" s="32"/>
      <c r="K37" s="32"/>
      <c r="L37" s="122"/>
      <c r="M37" s="122"/>
      <c r="N37" s="23"/>
    </row>
    <row r="38" spans="2:14" x14ac:dyDescent="0.25">
      <c r="B38" s="30"/>
      <c r="C38" s="6"/>
      <c r="D38" s="6"/>
      <c r="E38" s="6"/>
      <c r="F38" s="6"/>
      <c r="G38" s="6"/>
      <c r="H38" s="26"/>
      <c r="I38" s="582" t="s">
        <v>109</v>
      </c>
      <c r="J38" s="582"/>
      <c r="K38" s="1"/>
      <c r="L38" s="121">
        <f>SUM(L40:L42)</f>
        <v>926429</v>
      </c>
      <c r="M38" s="121">
        <f>SUM(M40:M42)</f>
        <v>0</v>
      </c>
      <c r="N38" s="23"/>
    </row>
    <row r="39" spans="2:14" x14ac:dyDescent="0.25">
      <c r="B39" s="28"/>
      <c r="C39" s="6"/>
      <c r="D39" s="6"/>
      <c r="E39" s="6"/>
      <c r="F39" s="6"/>
      <c r="G39" s="6"/>
      <c r="H39" s="26"/>
      <c r="I39" s="32"/>
      <c r="J39" s="32"/>
      <c r="K39" s="32"/>
      <c r="L39" s="122"/>
      <c r="M39" s="122"/>
      <c r="N39" s="23"/>
    </row>
    <row r="40" spans="2:14" x14ac:dyDescent="0.25">
      <c r="B40" s="30"/>
      <c r="C40" s="6"/>
      <c r="D40" s="6"/>
      <c r="E40" s="6"/>
      <c r="F40" s="6"/>
      <c r="G40" s="6"/>
      <c r="H40" s="26"/>
      <c r="I40" s="580" t="s">
        <v>33</v>
      </c>
      <c r="J40" s="580"/>
      <c r="K40" s="241">
        <f>+'Edo Sit Finan (2)'!J45-'Edo Sit Finan (2)'!K45</f>
        <v>926429</v>
      </c>
      <c r="L40" s="123">
        <f>+K40</f>
        <v>926429</v>
      </c>
      <c r="M40" s="123">
        <v>0</v>
      </c>
      <c r="N40" s="23"/>
    </row>
    <row r="41" spans="2:14" x14ac:dyDescent="0.25">
      <c r="B41" s="28"/>
      <c r="C41" s="6"/>
      <c r="D41" s="6"/>
      <c r="E41" s="6"/>
      <c r="F41" s="6"/>
      <c r="G41" s="6"/>
      <c r="H41" s="26"/>
      <c r="I41" s="580" t="s">
        <v>110</v>
      </c>
      <c r="J41" s="580"/>
      <c r="K41" s="241">
        <f>+'Edo Sit Finan (2)'!J46-'Edo Sit Finan (2)'!K46</f>
        <v>0</v>
      </c>
      <c r="L41" s="123">
        <v>0</v>
      </c>
      <c r="M41" s="123">
        <f>-K41</f>
        <v>0</v>
      </c>
      <c r="N41" s="23"/>
    </row>
    <row r="42" spans="2:14" x14ac:dyDescent="0.25">
      <c r="B42" s="30"/>
      <c r="C42" s="6"/>
      <c r="D42" s="6"/>
      <c r="E42" s="6"/>
      <c r="F42" s="6"/>
      <c r="G42" s="6"/>
      <c r="H42" s="26"/>
      <c r="I42" s="580" t="s">
        <v>111</v>
      </c>
      <c r="J42" s="580"/>
      <c r="K42" s="241">
        <f>+'Edo Sit Finan'!L47-'Edo Sit Finan'!N47</f>
        <v>0</v>
      </c>
      <c r="L42" s="123">
        <v>0</v>
      </c>
      <c r="M42" s="123">
        <v>0</v>
      </c>
      <c r="N42" s="23"/>
    </row>
    <row r="43" spans="2:14" x14ac:dyDescent="0.25">
      <c r="B43" s="30"/>
      <c r="C43" s="6"/>
      <c r="D43" s="6"/>
      <c r="E43" s="6"/>
      <c r="F43" s="6"/>
      <c r="G43" s="6"/>
      <c r="H43" s="26"/>
      <c r="I43" s="32"/>
      <c r="J43" s="32"/>
      <c r="K43" s="32"/>
      <c r="L43" s="122"/>
      <c r="M43" s="122"/>
      <c r="N43" s="23"/>
    </row>
    <row r="44" spans="2:14" x14ac:dyDescent="0.25">
      <c r="B44" s="30"/>
      <c r="C44" s="6"/>
      <c r="D44" s="6"/>
      <c r="E44" s="6"/>
      <c r="F44" s="6"/>
      <c r="G44" s="6"/>
      <c r="H44" s="26"/>
      <c r="I44" s="582" t="s">
        <v>112</v>
      </c>
      <c r="J44" s="582"/>
      <c r="K44" s="1"/>
      <c r="L44" s="121">
        <f>SUM(L46:L50)</f>
        <v>295329</v>
      </c>
      <c r="M44" s="121">
        <f>SUM(M46:M50)</f>
        <v>1124942</v>
      </c>
      <c r="N44" s="23"/>
    </row>
    <row r="45" spans="2:14" x14ac:dyDescent="0.25">
      <c r="B45" s="30"/>
      <c r="C45" s="6"/>
      <c r="D45" s="6"/>
      <c r="E45" s="6"/>
      <c r="F45" s="6"/>
      <c r="G45" s="6"/>
      <c r="H45" s="26"/>
      <c r="I45" s="32"/>
      <c r="J45" s="32"/>
      <c r="K45" s="32"/>
      <c r="L45" s="122"/>
      <c r="M45" s="122"/>
      <c r="N45" s="23"/>
    </row>
    <row r="46" spans="2:14" x14ac:dyDescent="0.25">
      <c r="B46" s="30"/>
      <c r="C46" s="6"/>
      <c r="D46" s="6"/>
      <c r="E46" s="6"/>
      <c r="F46" s="6"/>
      <c r="G46" s="6"/>
      <c r="H46" s="26"/>
      <c r="I46" s="580" t="s">
        <v>113</v>
      </c>
      <c r="J46" s="580"/>
      <c r="K46" s="241">
        <f>+'Edo Sit Finan (2)'!J51</f>
        <v>295329</v>
      </c>
      <c r="L46" s="123">
        <f>+K46</f>
        <v>295329</v>
      </c>
      <c r="M46" s="123">
        <v>0</v>
      </c>
      <c r="N46" s="23"/>
    </row>
    <row r="47" spans="2:14" x14ac:dyDescent="0.25">
      <c r="B47" s="30"/>
      <c r="C47" s="6"/>
      <c r="D47" s="6"/>
      <c r="E47" s="6"/>
      <c r="F47" s="6"/>
      <c r="G47" s="6"/>
      <c r="H47" s="26"/>
      <c r="I47" s="580" t="s">
        <v>114</v>
      </c>
      <c r="J47" s="580"/>
      <c r="K47" s="241">
        <f>+'Edo Sit Finan (2)'!J52-'Edo Sit Finan (2)'!K51-'Edo Sit Finan (2)'!K52</f>
        <v>0</v>
      </c>
      <c r="L47" s="123">
        <f>+K47</f>
        <v>0</v>
      </c>
      <c r="M47" s="123">
        <v>0</v>
      </c>
      <c r="N47" s="23"/>
    </row>
    <row r="48" spans="2:14" x14ac:dyDescent="0.25">
      <c r="B48" s="30"/>
      <c r="C48" s="6"/>
      <c r="D48" s="6"/>
      <c r="E48" s="6"/>
      <c r="F48" s="6"/>
      <c r="G48" s="6"/>
      <c r="H48" s="26"/>
      <c r="I48" s="580" t="s">
        <v>115</v>
      </c>
      <c r="J48" s="580"/>
      <c r="K48" s="241">
        <f>+'Edo Sit Finan (2)'!J53-'Edo Sit Finan (2)'!K53</f>
        <v>0</v>
      </c>
      <c r="L48" s="123">
        <v>0</v>
      </c>
      <c r="M48" s="123">
        <v>0</v>
      </c>
      <c r="N48" s="23"/>
    </row>
    <row r="49" spans="2:263" x14ac:dyDescent="0.25">
      <c r="B49" s="30"/>
      <c r="C49" s="6"/>
      <c r="D49" s="6"/>
      <c r="E49" s="6"/>
      <c r="F49" s="6"/>
      <c r="G49" s="6"/>
      <c r="H49" s="26"/>
      <c r="I49" s="580" t="s">
        <v>116</v>
      </c>
      <c r="J49" s="580"/>
      <c r="K49" s="241">
        <f>+'Edo Sit Finan (2)'!J54-'Edo Sit Finan (2)'!K54</f>
        <v>0</v>
      </c>
      <c r="L49" s="123">
        <v>0</v>
      </c>
      <c r="M49" s="123">
        <v>0</v>
      </c>
      <c r="N49" s="23"/>
      <c r="JB49" s="297"/>
    </row>
    <row r="50" spans="2:263" x14ac:dyDescent="0.25">
      <c r="B50" s="28"/>
      <c r="C50" s="6"/>
      <c r="D50" s="6"/>
      <c r="E50" s="6"/>
      <c r="F50" s="6"/>
      <c r="G50" s="6"/>
      <c r="H50" s="26"/>
      <c r="I50" s="580" t="s">
        <v>117</v>
      </c>
      <c r="J50" s="580"/>
      <c r="K50" s="241">
        <f>+'Edo Sit Finan (2)'!J55-'Edo Sit Finan (2)'!K55</f>
        <v>-1124942</v>
      </c>
      <c r="L50" s="123">
        <v>0</v>
      </c>
      <c r="M50" s="123">
        <f>-K50</f>
        <v>1124942</v>
      </c>
      <c r="N50" s="23"/>
      <c r="JA50" s="297">
        <f>+L40+F32</f>
        <v>866628</v>
      </c>
      <c r="JB50" s="297">
        <f>+M50</f>
        <v>1124942</v>
      </c>
      <c r="JC50" s="297">
        <f>+JA50-JB50</f>
        <v>-258314</v>
      </c>
    </row>
    <row r="51" spans="2:263" x14ac:dyDescent="0.25">
      <c r="B51" s="30"/>
      <c r="C51" s="6"/>
      <c r="D51" s="6"/>
      <c r="E51" s="6"/>
      <c r="F51" s="6"/>
      <c r="G51" s="6"/>
      <c r="H51" s="26"/>
      <c r="I51" s="32"/>
      <c r="J51" s="32"/>
      <c r="K51" s="32"/>
      <c r="L51" s="122"/>
      <c r="M51" s="122"/>
      <c r="N51" s="23"/>
    </row>
    <row r="52" spans="2:263" ht="24" customHeight="1" x14ac:dyDescent="0.25">
      <c r="B52" s="28"/>
      <c r="C52" s="6"/>
      <c r="D52" s="6"/>
      <c r="E52" s="6"/>
      <c r="F52" s="6"/>
      <c r="G52" s="6"/>
      <c r="H52" s="26"/>
      <c r="I52" s="582" t="s">
        <v>126</v>
      </c>
      <c r="J52" s="582"/>
      <c r="K52" s="1"/>
      <c r="L52" s="121">
        <f>SUM(L54:L55)</f>
        <v>0</v>
      </c>
      <c r="M52" s="121">
        <f>SUM(M54:M55)</f>
        <v>0</v>
      </c>
      <c r="N52" s="23"/>
    </row>
    <row r="53" spans="2:263" ht="6.75" customHeight="1" x14ac:dyDescent="0.25">
      <c r="B53" s="30"/>
      <c r="C53" s="6"/>
      <c r="D53" s="6"/>
      <c r="E53" s="6"/>
      <c r="F53" s="6"/>
      <c r="G53" s="6"/>
      <c r="H53" s="26"/>
      <c r="I53" s="32"/>
      <c r="J53" s="32"/>
      <c r="K53" s="32"/>
      <c r="L53" s="122"/>
      <c r="M53" s="122"/>
      <c r="N53" s="23"/>
    </row>
    <row r="54" spans="2:263" x14ac:dyDescent="0.25">
      <c r="B54" s="30"/>
      <c r="C54" s="6"/>
      <c r="D54" s="6"/>
      <c r="E54" s="6"/>
      <c r="F54" s="6"/>
      <c r="G54" s="6"/>
      <c r="H54" s="26"/>
      <c r="I54" s="580" t="s">
        <v>119</v>
      </c>
      <c r="J54" s="580"/>
      <c r="K54" s="241">
        <f>+'Edo Sit Finan'!L59-'Edo Sit Finan'!N59</f>
        <v>0</v>
      </c>
      <c r="L54" s="123">
        <v>0</v>
      </c>
      <c r="M54" s="123">
        <v>0</v>
      </c>
      <c r="N54" s="23"/>
    </row>
    <row r="55" spans="2:263" x14ac:dyDescent="0.25">
      <c r="B55" s="125"/>
      <c r="C55" s="43"/>
      <c r="D55" s="43"/>
      <c r="E55" s="43"/>
      <c r="F55" s="43"/>
      <c r="G55" s="43"/>
      <c r="H55" s="126"/>
      <c r="I55" s="586" t="s">
        <v>120</v>
      </c>
      <c r="J55" s="586"/>
      <c r="K55" s="241">
        <f>+'Edo Sit Finan'!L60-'Edo Sit Finan'!N60</f>
        <v>0</v>
      </c>
      <c r="L55" s="127">
        <v>0</v>
      </c>
      <c r="M55" s="127">
        <v>0</v>
      </c>
      <c r="N55" s="45"/>
    </row>
    <row r="56" spans="2:263" x14ac:dyDescent="0.25">
      <c r="B56" s="128"/>
      <c r="C56" s="43"/>
      <c r="D56" s="46"/>
      <c r="E56" s="46"/>
      <c r="F56" s="47"/>
      <c r="G56" s="48"/>
      <c r="H56" s="48"/>
      <c r="I56" s="43"/>
      <c r="J56" s="129"/>
      <c r="K56" s="129"/>
      <c r="L56" s="47"/>
      <c r="M56" s="48"/>
      <c r="N56" s="48"/>
    </row>
    <row r="57" spans="2:263" x14ac:dyDescent="0.25">
      <c r="B57" s="6"/>
      <c r="D57" s="33"/>
      <c r="E57" s="33"/>
      <c r="F57" s="49"/>
      <c r="G57" s="50"/>
      <c r="H57" s="50"/>
      <c r="J57" s="130"/>
      <c r="K57" s="130"/>
      <c r="L57" s="49"/>
      <c r="M57" s="50"/>
      <c r="N57" s="50"/>
    </row>
    <row r="58" spans="2:263" x14ac:dyDescent="0.25">
      <c r="C58" s="607" t="s">
        <v>53</v>
      </c>
      <c r="D58" s="607"/>
      <c r="E58" s="607"/>
      <c r="F58" s="607"/>
      <c r="G58" s="607"/>
      <c r="H58" s="607"/>
      <c r="I58" s="607"/>
      <c r="J58" s="607"/>
      <c r="K58" s="607"/>
      <c r="L58" s="607"/>
      <c r="M58" s="607"/>
    </row>
    <row r="59" spans="2:263" x14ac:dyDescent="0.25">
      <c r="C59" s="33"/>
      <c r="D59" s="49"/>
      <c r="E59" s="49"/>
      <c r="F59" s="50"/>
      <c r="G59" s="50"/>
      <c r="I59" s="51"/>
      <c r="J59" s="131"/>
      <c r="K59" s="131"/>
      <c r="L59" s="50"/>
      <c r="M59" s="50"/>
    </row>
    <row r="60" spans="2:263" x14ac:dyDescent="0.25">
      <c r="C60" s="33"/>
      <c r="D60" s="592"/>
      <c r="E60" s="592"/>
      <c r="F60" s="592"/>
      <c r="G60" s="50"/>
      <c r="I60" s="593"/>
      <c r="J60" s="593"/>
      <c r="K60" s="242"/>
      <c r="L60" s="50"/>
      <c r="M60" s="50"/>
    </row>
    <row r="61" spans="2:263" x14ac:dyDescent="0.25">
      <c r="C61" s="52"/>
      <c r="D61" s="614" t="s">
        <v>54</v>
      </c>
      <c r="E61" s="614"/>
      <c r="F61" s="614"/>
      <c r="G61" s="50"/>
      <c r="H61" s="50"/>
      <c r="I61" s="614" t="s">
        <v>55</v>
      </c>
      <c r="J61" s="614"/>
      <c r="K61" s="243"/>
      <c r="L61" s="53"/>
      <c r="M61" s="50"/>
    </row>
    <row r="62" spans="2:263" x14ac:dyDescent="0.25">
      <c r="C62" s="54"/>
      <c r="D62" s="578" t="s">
        <v>56</v>
      </c>
      <c r="E62" s="578"/>
      <c r="F62" s="578"/>
      <c r="G62" s="55"/>
      <c r="H62" s="55"/>
      <c r="I62" s="578" t="s">
        <v>57</v>
      </c>
      <c r="J62" s="578"/>
      <c r="K62" s="3"/>
      <c r="L62" s="53"/>
      <c r="M62" s="50"/>
    </row>
    <row r="63" spans="2:263" x14ac:dyDescent="0.25">
      <c r="B63" s="60"/>
      <c r="H63" s="26"/>
    </row>
  </sheetData>
  <mergeCells count="64">
    <mergeCell ref="C11:D11"/>
    <mergeCell ref="I11:J11"/>
    <mergeCell ref="D3:L3"/>
    <mergeCell ref="D4:L4"/>
    <mergeCell ref="D5:L5"/>
    <mergeCell ref="D6:L6"/>
    <mergeCell ref="D7:L7"/>
    <mergeCell ref="C14:D14"/>
    <mergeCell ref="I14:J14"/>
    <mergeCell ref="C16:D16"/>
    <mergeCell ref="I16:J16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I25:J25"/>
    <mergeCell ref="C26:D26"/>
    <mergeCell ref="I27:J27"/>
    <mergeCell ref="C28:D28"/>
    <mergeCell ref="C29:D29"/>
    <mergeCell ref="I29:J29"/>
    <mergeCell ref="C36:D36"/>
    <mergeCell ref="I36:J36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54:J54"/>
    <mergeCell ref="I38:J38"/>
    <mergeCell ref="I40:J40"/>
    <mergeCell ref="I41:J41"/>
    <mergeCell ref="I42:J42"/>
    <mergeCell ref="I44:J44"/>
    <mergeCell ref="I46:J46"/>
    <mergeCell ref="I47:J47"/>
    <mergeCell ref="I48:J48"/>
    <mergeCell ref="I49:J49"/>
    <mergeCell ref="I50:J50"/>
    <mergeCell ref="I52:J52"/>
    <mergeCell ref="D62:F62"/>
    <mergeCell ref="I62:J62"/>
    <mergeCell ref="I55:J55"/>
    <mergeCell ref="C58:M58"/>
    <mergeCell ref="D60:F60"/>
    <mergeCell ref="I60:J60"/>
    <mergeCell ref="D61:F61"/>
    <mergeCell ref="I61:J61"/>
  </mergeCells>
  <pageMargins left="0.17" right="0.17" top="0.74803149606299213" bottom="0.28999999999999998" header="0.31496062992125984" footer="0.17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opLeftCell="E10" workbookViewId="0">
      <selection activeCell="I28" sqref="I28"/>
    </sheetView>
  </sheetViews>
  <sheetFormatPr baseColWidth="10" defaultColWidth="0" defaultRowHeight="15" zeroHeight="1" x14ac:dyDescent="0.25"/>
  <cols>
    <col min="1" max="1" width="2.140625" style="5" customWidth="1"/>
    <col min="2" max="2" width="3" style="5" customWidth="1"/>
    <col min="3" max="3" width="23" style="5" customWidth="1"/>
    <col min="4" max="4" width="27.5703125" style="5" customWidth="1"/>
    <col min="5" max="5" width="21" style="5" customWidth="1"/>
    <col min="6" max="6" width="21" style="5" hidden="1" customWidth="1"/>
    <col min="7" max="7" width="21" style="5" customWidth="1"/>
    <col min="8" max="8" width="21" style="5" hidden="1" customWidth="1"/>
    <col min="9" max="9" width="21" style="5" customWidth="1"/>
    <col min="10" max="10" width="21" style="5" hidden="1" customWidth="1"/>
    <col min="11" max="11" width="21" style="5" customWidth="1"/>
    <col min="12" max="12" width="21" style="5" hidden="1" customWidth="1"/>
    <col min="13" max="13" width="21" style="5" customWidth="1"/>
    <col min="14" max="14" width="21" style="5" hidden="1" customWidth="1"/>
    <col min="15" max="15" width="3" style="5" customWidth="1"/>
    <col min="16" max="16" width="2.5703125" style="5" customWidth="1"/>
    <col min="17" max="23" width="11.5703125" style="5" customWidth="1"/>
    <col min="24" max="261" width="11.42578125" style="5" customWidth="1"/>
    <col min="262" max="262" width="2.140625" style="5" customWidth="1"/>
    <col min="263" max="263" width="3" style="5" customWidth="1"/>
    <col min="264" max="264" width="23" style="5" customWidth="1"/>
    <col min="265" max="265" width="27.5703125" style="5" customWidth="1"/>
    <col min="266" max="270" width="21" style="5" customWidth="1"/>
    <col min="271" max="271" width="3" style="5" customWidth="1"/>
    <col min="272" max="272" width="2.5703125" style="5" customWidth="1"/>
    <col min="273" max="279" width="11.42578125" style="5" hidden="1" customWidth="1"/>
    <col min="280" max="517" width="11.42578125" style="5" hidden="1"/>
    <col min="518" max="518" width="2.140625" style="5" customWidth="1"/>
    <col min="519" max="519" width="3" style="5" customWidth="1"/>
    <col min="520" max="520" width="23" style="5" customWidth="1"/>
    <col min="521" max="521" width="27.5703125" style="5" customWidth="1"/>
    <col min="522" max="526" width="21" style="5" customWidth="1"/>
    <col min="527" max="527" width="3" style="5" customWidth="1"/>
    <col min="528" max="528" width="2.5703125" style="5" customWidth="1"/>
    <col min="529" max="535" width="11.42578125" style="5" hidden="1" customWidth="1"/>
    <col min="536" max="773" width="11.42578125" style="5" hidden="1"/>
    <col min="774" max="774" width="2.140625" style="5" customWidth="1"/>
    <col min="775" max="775" width="3" style="5" customWidth="1"/>
    <col min="776" max="776" width="23" style="5" customWidth="1"/>
    <col min="777" max="777" width="27.5703125" style="5" customWidth="1"/>
    <col min="778" max="782" width="21" style="5" customWidth="1"/>
    <col min="783" max="783" width="3" style="5" customWidth="1"/>
    <col min="784" max="784" width="2.5703125" style="5" customWidth="1"/>
    <col min="785" max="791" width="11.42578125" style="5" hidden="1" customWidth="1"/>
    <col min="792" max="1029" width="11.42578125" style="5" hidden="1"/>
    <col min="1030" max="1030" width="2.140625" style="5" customWidth="1"/>
    <col min="1031" max="1031" width="3" style="5" customWidth="1"/>
    <col min="1032" max="1032" width="23" style="5" customWidth="1"/>
    <col min="1033" max="1033" width="27.5703125" style="5" customWidth="1"/>
    <col min="1034" max="1038" width="21" style="5" customWidth="1"/>
    <col min="1039" max="1039" width="3" style="5" customWidth="1"/>
    <col min="1040" max="1040" width="2.5703125" style="5" customWidth="1"/>
    <col min="1041" max="1047" width="11.42578125" style="5" hidden="1" customWidth="1"/>
    <col min="1048" max="1285" width="11.42578125" style="5" hidden="1"/>
    <col min="1286" max="1286" width="2.140625" style="5" customWidth="1"/>
    <col min="1287" max="1287" width="3" style="5" customWidth="1"/>
    <col min="1288" max="1288" width="23" style="5" customWidth="1"/>
    <col min="1289" max="1289" width="27.5703125" style="5" customWidth="1"/>
    <col min="1290" max="1294" width="21" style="5" customWidth="1"/>
    <col min="1295" max="1295" width="3" style="5" customWidth="1"/>
    <col min="1296" max="1296" width="2.5703125" style="5" customWidth="1"/>
    <col min="1297" max="1303" width="11.42578125" style="5" hidden="1" customWidth="1"/>
    <col min="1304" max="1541" width="11.42578125" style="5" hidden="1"/>
    <col min="1542" max="1542" width="2.140625" style="5" customWidth="1"/>
    <col min="1543" max="1543" width="3" style="5" customWidth="1"/>
    <col min="1544" max="1544" width="23" style="5" customWidth="1"/>
    <col min="1545" max="1545" width="27.5703125" style="5" customWidth="1"/>
    <col min="1546" max="1550" width="21" style="5" customWidth="1"/>
    <col min="1551" max="1551" width="3" style="5" customWidth="1"/>
    <col min="1552" max="1552" width="2.5703125" style="5" customWidth="1"/>
    <col min="1553" max="1559" width="11.42578125" style="5" hidden="1" customWidth="1"/>
    <col min="1560" max="1797" width="11.42578125" style="5" hidden="1"/>
    <col min="1798" max="1798" width="2.140625" style="5" customWidth="1"/>
    <col min="1799" max="1799" width="3" style="5" customWidth="1"/>
    <col min="1800" max="1800" width="23" style="5" customWidth="1"/>
    <col min="1801" max="1801" width="27.5703125" style="5" customWidth="1"/>
    <col min="1802" max="1806" width="21" style="5" customWidth="1"/>
    <col min="1807" max="1807" width="3" style="5" customWidth="1"/>
    <col min="1808" max="1808" width="2.5703125" style="5" customWidth="1"/>
    <col min="1809" max="1815" width="11.42578125" style="5" hidden="1" customWidth="1"/>
    <col min="1816" max="2053" width="11.42578125" style="5" hidden="1"/>
    <col min="2054" max="2054" width="2.140625" style="5" customWidth="1"/>
    <col min="2055" max="2055" width="3" style="5" customWidth="1"/>
    <col min="2056" max="2056" width="23" style="5" customWidth="1"/>
    <col min="2057" max="2057" width="27.5703125" style="5" customWidth="1"/>
    <col min="2058" max="2062" width="21" style="5" customWidth="1"/>
    <col min="2063" max="2063" width="3" style="5" customWidth="1"/>
    <col min="2064" max="2064" width="2.5703125" style="5" customWidth="1"/>
    <col min="2065" max="2071" width="11.42578125" style="5" hidden="1" customWidth="1"/>
    <col min="2072" max="2309" width="11.42578125" style="5" hidden="1"/>
    <col min="2310" max="2310" width="2.140625" style="5" customWidth="1"/>
    <col min="2311" max="2311" width="3" style="5" customWidth="1"/>
    <col min="2312" max="2312" width="23" style="5" customWidth="1"/>
    <col min="2313" max="2313" width="27.5703125" style="5" customWidth="1"/>
    <col min="2314" max="2318" width="21" style="5" customWidth="1"/>
    <col min="2319" max="2319" width="3" style="5" customWidth="1"/>
    <col min="2320" max="2320" width="2.5703125" style="5" customWidth="1"/>
    <col min="2321" max="2327" width="11.42578125" style="5" hidden="1" customWidth="1"/>
    <col min="2328" max="2565" width="11.42578125" style="5" hidden="1"/>
    <col min="2566" max="2566" width="2.140625" style="5" customWidth="1"/>
    <col min="2567" max="2567" width="3" style="5" customWidth="1"/>
    <col min="2568" max="2568" width="23" style="5" customWidth="1"/>
    <col min="2569" max="2569" width="27.5703125" style="5" customWidth="1"/>
    <col min="2570" max="2574" width="21" style="5" customWidth="1"/>
    <col min="2575" max="2575" width="3" style="5" customWidth="1"/>
    <col min="2576" max="2576" width="2.5703125" style="5" customWidth="1"/>
    <col min="2577" max="2583" width="11.42578125" style="5" hidden="1" customWidth="1"/>
    <col min="2584" max="2821" width="11.42578125" style="5" hidden="1"/>
    <col min="2822" max="2822" width="2.140625" style="5" customWidth="1"/>
    <col min="2823" max="2823" width="3" style="5" customWidth="1"/>
    <col min="2824" max="2824" width="23" style="5" customWidth="1"/>
    <col min="2825" max="2825" width="27.5703125" style="5" customWidth="1"/>
    <col min="2826" max="2830" width="21" style="5" customWidth="1"/>
    <col min="2831" max="2831" width="3" style="5" customWidth="1"/>
    <col min="2832" max="2832" width="2.5703125" style="5" customWidth="1"/>
    <col min="2833" max="2839" width="11.42578125" style="5" hidden="1" customWidth="1"/>
    <col min="2840" max="3077" width="11.42578125" style="5" hidden="1"/>
    <col min="3078" max="3078" width="2.140625" style="5" customWidth="1"/>
    <col min="3079" max="3079" width="3" style="5" customWidth="1"/>
    <col min="3080" max="3080" width="23" style="5" customWidth="1"/>
    <col min="3081" max="3081" width="27.5703125" style="5" customWidth="1"/>
    <col min="3082" max="3086" width="21" style="5" customWidth="1"/>
    <col min="3087" max="3087" width="3" style="5" customWidth="1"/>
    <col min="3088" max="3088" width="2.5703125" style="5" customWidth="1"/>
    <col min="3089" max="3095" width="11.42578125" style="5" hidden="1" customWidth="1"/>
    <col min="3096" max="3333" width="11.42578125" style="5" hidden="1"/>
    <col min="3334" max="3334" width="2.140625" style="5" customWidth="1"/>
    <col min="3335" max="3335" width="3" style="5" customWidth="1"/>
    <col min="3336" max="3336" width="23" style="5" customWidth="1"/>
    <col min="3337" max="3337" width="27.5703125" style="5" customWidth="1"/>
    <col min="3338" max="3342" width="21" style="5" customWidth="1"/>
    <col min="3343" max="3343" width="3" style="5" customWidth="1"/>
    <col min="3344" max="3344" width="2.5703125" style="5" customWidth="1"/>
    <col min="3345" max="3351" width="11.42578125" style="5" hidden="1" customWidth="1"/>
    <col min="3352" max="3589" width="11.42578125" style="5" hidden="1"/>
    <col min="3590" max="3590" width="2.140625" style="5" customWidth="1"/>
    <col min="3591" max="3591" width="3" style="5" customWidth="1"/>
    <col min="3592" max="3592" width="23" style="5" customWidth="1"/>
    <col min="3593" max="3593" width="27.5703125" style="5" customWidth="1"/>
    <col min="3594" max="3598" width="21" style="5" customWidth="1"/>
    <col min="3599" max="3599" width="3" style="5" customWidth="1"/>
    <col min="3600" max="3600" width="2.5703125" style="5" customWidth="1"/>
    <col min="3601" max="3607" width="11.42578125" style="5" hidden="1" customWidth="1"/>
    <col min="3608" max="3845" width="11.42578125" style="5" hidden="1"/>
    <col min="3846" max="3846" width="2.140625" style="5" customWidth="1"/>
    <col min="3847" max="3847" width="3" style="5" customWidth="1"/>
    <col min="3848" max="3848" width="23" style="5" customWidth="1"/>
    <col min="3849" max="3849" width="27.5703125" style="5" customWidth="1"/>
    <col min="3850" max="3854" width="21" style="5" customWidth="1"/>
    <col min="3855" max="3855" width="3" style="5" customWidth="1"/>
    <col min="3856" max="3856" width="2.5703125" style="5" customWidth="1"/>
    <col min="3857" max="3863" width="11.42578125" style="5" hidden="1" customWidth="1"/>
    <col min="3864" max="4101" width="11.42578125" style="5" hidden="1"/>
    <col min="4102" max="4102" width="2.140625" style="5" customWidth="1"/>
    <col min="4103" max="4103" width="3" style="5" customWidth="1"/>
    <col min="4104" max="4104" width="23" style="5" customWidth="1"/>
    <col min="4105" max="4105" width="27.5703125" style="5" customWidth="1"/>
    <col min="4106" max="4110" width="21" style="5" customWidth="1"/>
    <col min="4111" max="4111" width="3" style="5" customWidth="1"/>
    <col min="4112" max="4112" width="2.5703125" style="5" customWidth="1"/>
    <col min="4113" max="4119" width="11.42578125" style="5" hidden="1" customWidth="1"/>
    <col min="4120" max="4357" width="11.42578125" style="5" hidden="1"/>
    <col min="4358" max="4358" width="2.140625" style="5" customWidth="1"/>
    <col min="4359" max="4359" width="3" style="5" customWidth="1"/>
    <col min="4360" max="4360" width="23" style="5" customWidth="1"/>
    <col min="4361" max="4361" width="27.5703125" style="5" customWidth="1"/>
    <col min="4362" max="4366" width="21" style="5" customWidth="1"/>
    <col min="4367" max="4367" width="3" style="5" customWidth="1"/>
    <col min="4368" max="4368" width="2.5703125" style="5" customWidth="1"/>
    <col min="4369" max="4375" width="11.42578125" style="5" hidden="1" customWidth="1"/>
    <col min="4376" max="4613" width="11.42578125" style="5" hidden="1"/>
    <col min="4614" max="4614" width="2.140625" style="5" customWidth="1"/>
    <col min="4615" max="4615" width="3" style="5" customWidth="1"/>
    <col min="4616" max="4616" width="23" style="5" customWidth="1"/>
    <col min="4617" max="4617" width="27.5703125" style="5" customWidth="1"/>
    <col min="4618" max="4622" width="21" style="5" customWidth="1"/>
    <col min="4623" max="4623" width="3" style="5" customWidth="1"/>
    <col min="4624" max="4624" width="2.5703125" style="5" customWidth="1"/>
    <col min="4625" max="4631" width="11.42578125" style="5" hidden="1" customWidth="1"/>
    <col min="4632" max="4869" width="11.42578125" style="5" hidden="1"/>
    <col min="4870" max="4870" width="2.140625" style="5" customWidth="1"/>
    <col min="4871" max="4871" width="3" style="5" customWidth="1"/>
    <col min="4872" max="4872" width="23" style="5" customWidth="1"/>
    <col min="4873" max="4873" width="27.5703125" style="5" customWidth="1"/>
    <col min="4874" max="4878" width="21" style="5" customWidth="1"/>
    <col min="4879" max="4879" width="3" style="5" customWidth="1"/>
    <col min="4880" max="4880" width="2.5703125" style="5" customWidth="1"/>
    <col min="4881" max="4887" width="11.42578125" style="5" hidden="1" customWidth="1"/>
    <col min="4888" max="5125" width="11.42578125" style="5" hidden="1"/>
    <col min="5126" max="5126" width="2.140625" style="5" customWidth="1"/>
    <col min="5127" max="5127" width="3" style="5" customWidth="1"/>
    <col min="5128" max="5128" width="23" style="5" customWidth="1"/>
    <col min="5129" max="5129" width="27.5703125" style="5" customWidth="1"/>
    <col min="5130" max="5134" width="21" style="5" customWidth="1"/>
    <col min="5135" max="5135" width="3" style="5" customWidth="1"/>
    <col min="5136" max="5136" width="2.5703125" style="5" customWidth="1"/>
    <col min="5137" max="5143" width="11.42578125" style="5" hidden="1" customWidth="1"/>
    <col min="5144" max="5381" width="11.42578125" style="5" hidden="1"/>
    <col min="5382" max="5382" width="2.140625" style="5" customWidth="1"/>
    <col min="5383" max="5383" width="3" style="5" customWidth="1"/>
    <col min="5384" max="5384" width="23" style="5" customWidth="1"/>
    <col min="5385" max="5385" width="27.5703125" style="5" customWidth="1"/>
    <col min="5386" max="5390" width="21" style="5" customWidth="1"/>
    <col min="5391" max="5391" width="3" style="5" customWidth="1"/>
    <col min="5392" max="5392" width="2.5703125" style="5" customWidth="1"/>
    <col min="5393" max="5399" width="11.42578125" style="5" hidden="1" customWidth="1"/>
    <col min="5400" max="5637" width="11.42578125" style="5" hidden="1"/>
    <col min="5638" max="5638" width="2.140625" style="5" customWidth="1"/>
    <col min="5639" max="5639" width="3" style="5" customWidth="1"/>
    <col min="5640" max="5640" width="23" style="5" customWidth="1"/>
    <col min="5641" max="5641" width="27.5703125" style="5" customWidth="1"/>
    <col min="5642" max="5646" width="21" style="5" customWidth="1"/>
    <col min="5647" max="5647" width="3" style="5" customWidth="1"/>
    <col min="5648" max="5648" width="2.5703125" style="5" customWidth="1"/>
    <col min="5649" max="5655" width="11.42578125" style="5" hidden="1" customWidth="1"/>
    <col min="5656" max="5893" width="11.42578125" style="5" hidden="1"/>
    <col min="5894" max="5894" width="2.140625" style="5" customWidth="1"/>
    <col min="5895" max="5895" width="3" style="5" customWidth="1"/>
    <col min="5896" max="5896" width="23" style="5" customWidth="1"/>
    <col min="5897" max="5897" width="27.5703125" style="5" customWidth="1"/>
    <col min="5898" max="5902" width="21" style="5" customWidth="1"/>
    <col min="5903" max="5903" width="3" style="5" customWidth="1"/>
    <col min="5904" max="5904" width="2.5703125" style="5" customWidth="1"/>
    <col min="5905" max="5911" width="11.42578125" style="5" hidden="1" customWidth="1"/>
    <col min="5912" max="6149" width="11.42578125" style="5" hidden="1"/>
    <col min="6150" max="6150" width="2.140625" style="5" customWidth="1"/>
    <col min="6151" max="6151" width="3" style="5" customWidth="1"/>
    <col min="6152" max="6152" width="23" style="5" customWidth="1"/>
    <col min="6153" max="6153" width="27.5703125" style="5" customWidth="1"/>
    <col min="6154" max="6158" width="21" style="5" customWidth="1"/>
    <col min="6159" max="6159" width="3" style="5" customWidth="1"/>
    <col min="6160" max="6160" width="2.5703125" style="5" customWidth="1"/>
    <col min="6161" max="6167" width="11.42578125" style="5" hidden="1" customWidth="1"/>
    <col min="6168" max="6405" width="11.42578125" style="5" hidden="1"/>
    <col min="6406" max="6406" width="2.140625" style="5" customWidth="1"/>
    <col min="6407" max="6407" width="3" style="5" customWidth="1"/>
    <col min="6408" max="6408" width="23" style="5" customWidth="1"/>
    <col min="6409" max="6409" width="27.5703125" style="5" customWidth="1"/>
    <col min="6410" max="6414" width="21" style="5" customWidth="1"/>
    <col min="6415" max="6415" width="3" style="5" customWidth="1"/>
    <col min="6416" max="6416" width="2.5703125" style="5" customWidth="1"/>
    <col min="6417" max="6423" width="11.42578125" style="5" hidden="1" customWidth="1"/>
    <col min="6424" max="6661" width="11.42578125" style="5" hidden="1"/>
    <col min="6662" max="6662" width="2.140625" style="5" customWidth="1"/>
    <col min="6663" max="6663" width="3" style="5" customWidth="1"/>
    <col min="6664" max="6664" width="23" style="5" customWidth="1"/>
    <col min="6665" max="6665" width="27.5703125" style="5" customWidth="1"/>
    <col min="6666" max="6670" width="21" style="5" customWidth="1"/>
    <col min="6671" max="6671" width="3" style="5" customWidth="1"/>
    <col min="6672" max="6672" width="2.5703125" style="5" customWidth="1"/>
    <col min="6673" max="6679" width="11.42578125" style="5" hidden="1" customWidth="1"/>
    <col min="6680" max="6917" width="11.42578125" style="5" hidden="1"/>
    <col min="6918" max="6918" width="2.140625" style="5" customWidth="1"/>
    <col min="6919" max="6919" width="3" style="5" customWidth="1"/>
    <col min="6920" max="6920" width="23" style="5" customWidth="1"/>
    <col min="6921" max="6921" width="27.5703125" style="5" customWidth="1"/>
    <col min="6922" max="6926" width="21" style="5" customWidth="1"/>
    <col min="6927" max="6927" width="3" style="5" customWidth="1"/>
    <col min="6928" max="6928" width="2.5703125" style="5" customWidth="1"/>
    <col min="6929" max="6935" width="11.42578125" style="5" hidden="1" customWidth="1"/>
    <col min="6936" max="7173" width="11.42578125" style="5" hidden="1"/>
    <col min="7174" max="7174" width="2.140625" style="5" customWidth="1"/>
    <col min="7175" max="7175" width="3" style="5" customWidth="1"/>
    <col min="7176" max="7176" width="23" style="5" customWidth="1"/>
    <col min="7177" max="7177" width="27.5703125" style="5" customWidth="1"/>
    <col min="7178" max="7182" width="21" style="5" customWidth="1"/>
    <col min="7183" max="7183" width="3" style="5" customWidth="1"/>
    <col min="7184" max="7184" width="2.5703125" style="5" customWidth="1"/>
    <col min="7185" max="7191" width="11.42578125" style="5" hidden="1" customWidth="1"/>
    <col min="7192" max="7429" width="11.42578125" style="5" hidden="1"/>
    <col min="7430" max="7430" width="2.140625" style="5" customWidth="1"/>
    <col min="7431" max="7431" width="3" style="5" customWidth="1"/>
    <col min="7432" max="7432" width="23" style="5" customWidth="1"/>
    <col min="7433" max="7433" width="27.5703125" style="5" customWidth="1"/>
    <col min="7434" max="7438" width="21" style="5" customWidth="1"/>
    <col min="7439" max="7439" width="3" style="5" customWidth="1"/>
    <col min="7440" max="7440" width="2.5703125" style="5" customWidth="1"/>
    <col min="7441" max="7447" width="11.42578125" style="5" hidden="1" customWidth="1"/>
    <col min="7448" max="7685" width="11.42578125" style="5" hidden="1"/>
    <col min="7686" max="7686" width="2.140625" style="5" customWidth="1"/>
    <col min="7687" max="7687" width="3" style="5" customWidth="1"/>
    <col min="7688" max="7688" width="23" style="5" customWidth="1"/>
    <col min="7689" max="7689" width="27.5703125" style="5" customWidth="1"/>
    <col min="7690" max="7694" width="21" style="5" customWidth="1"/>
    <col min="7695" max="7695" width="3" style="5" customWidth="1"/>
    <col min="7696" max="7696" width="2.5703125" style="5" customWidth="1"/>
    <col min="7697" max="7703" width="11.42578125" style="5" hidden="1" customWidth="1"/>
    <col min="7704" max="7941" width="11.42578125" style="5" hidden="1"/>
    <col min="7942" max="7942" width="2.140625" style="5" customWidth="1"/>
    <col min="7943" max="7943" width="3" style="5" customWidth="1"/>
    <col min="7944" max="7944" width="23" style="5" customWidth="1"/>
    <col min="7945" max="7945" width="27.5703125" style="5" customWidth="1"/>
    <col min="7946" max="7950" width="21" style="5" customWidth="1"/>
    <col min="7951" max="7951" width="3" style="5" customWidth="1"/>
    <col min="7952" max="7952" width="2.5703125" style="5" customWidth="1"/>
    <col min="7953" max="7959" width="11.42578125" style="5" hidden="1" customWidth="1"/>
    <col min="7960" max="8197" width="11.42578125" style="5" hidden="1"/>
    <col min="8198" max="8198" width="2.140625" style="5" customWidth="1"/>
    <col min="8199" max="8199" width="3" style="5" customWidth="1"/>
    <col min="8200" max="8200" width="23" style="5" customWidth="1"/>
    <col min="8201" max="8201" width="27.5703125" style="5" customWidth="1"/>
    <col min="8202" max="8206" width="21" style="5" customWidth="1"/>
    <col min="8207" max="8207" width="3" style="5" customWidth="1"/>
    <col min="8208" max="8208" width="2.5703125" style="5" customWidth="1"/>
    <col min="8209" max="8215" width="11.42578125" style="5" hidden="1" customWidth="1"/>
    <col min="8216" max="8453" width="11.42578125" style="5" hidden="1"/>
    <col min="8454" max="8454" width="2.140625" style="5" customWidth="1"/>
    <col min="8455" max="8455" width="3" style="5" customWidth="1"/>
    <col min="8456" max="8456" width="23" style="5" customWidth="1"/>
    <col min="8457" max="8457" width="27.5703125" style="5" customWidth="1"/>
    <col min="8458" max="8462" width="21" style="5" customWidth="1"/>
    <col min="8463" max="8463" width="3" style="5" customWidth="1"/>
    <col min="8464" max="8464" width="2.5703125" style="5" customWidth="1"/>
    <col min="8465" max="8471" width="11.42578125" style="5" hidden="1" customWidth="1"/>
    <col min="8472" max="8709" width="11.42578125" style="5" hidden="1"/>
    <col min="8710" max="8710" width="2.140625" style="5" customWidth="1"/>
    <col min="8711" max="8711" width="3" style="5" customWidth="1"/>
    <col min="8712" max="8712" width="23" style="5" customWidth="1"/>
    <col min="8713" max="8713" width="27.5703125" style="5" customWidth="1"/>
    <col min="8714" max="8718" width="21" style="5" customWidth="1"/>
    <col min="8719" max="8719" width="3" style="5" customWidth="1"/>
    <col min="8720" max="8720" width="2.5703125" style="5" customWidth="1"/>
    <col min="8721" max="8727" width="11.42578125" style="5" hidden="1" customWidth="1"/>
    <col min="8728" max="8965" width="11.42578125" style="5" hidden="1"/>
    <col min="8966" max="8966" width="2.140625" style="5" customWidth="1"/>
    <col min="8967" max="8967" width="3" style="5" customWidth="1"/>
    <col min="8968" max="8968" width="23" style="5" customWidth="1"/>
    <col min="8969" max="8969" width="27.5703125" style="5" customWidth="1"/>
    <col min="8970" max="8974" width="21" style="5" customWidth="1"/>
    <col min="8975" max="8975" width="3" style="5" customWidth="1"/>
    <col min="8976" max="8976" width="2.5703125" style="5" customWidth="1"/>
    <col min="8977" max="8983" width="11.42578125" style="5" hidden="1" customWidth="1"/>
    <col min="8984" max="9221" width="11.42578125" style="5" hidden="1"/>
    <col min="9222" max="9222" width="2.140625" style="5" customWidth="1"/>
    <col min="9223" max="9223" width="3" style="5" customWidth="1"/>
    <col min="9224" max="9224" width="23" style="5" customWidth="1"/>
    <col min="9225" max="9225" width="27.5703125" style="5" customWidth="1"/>
    <col min="9226" max="9230" width="21" style="5" customWidth="1"/>
    <col min="9231" max="9231" width="3" style="5" customWidth="1"/>
    <col min="9232" max="9232" width="2.5703125" style="5" customWidth="1"/>
    <col min="9233" max="9239" width="11.42578125" style="5" hidden="1" customWidth="1"/>
    <col min="9240" max="9477" width="11.42578125" style="5" hidden="1"/>
    <col min="9478" max="9478" width="2.140625" style="5" customWidth="1"/>
    <col min="9479" max="9479" width="3" style="5" customWidth="1"/>
    <col min="9480" max="9480" width="23" style="5" customWidth="1"/>
    <col min="9481" max="9481" width="27.5703125" style="5" customWidth="1"/>
    <col min="9482" max="9486" width="21" style="5" customWidth="1"/>
    <col min="9487" max="9487" width="3" style="5" customWidth="1"/>
    <col min="9488" max="9488" width="2.5703125" style="5" customWidth="1"/>
    <col min="9489" max="9495" width="11.42578125" style="5" hidden="1" customWidth="1"/>
    <col min="9496" max="9733" width="11.42578125" style="5" hidden="1"/>
    <col min="9734" max="9734" width="2.140625" style="5" customWidth="1"/>
    <col min="9735" max="9735" width="3" style="5" customWidth="1"/>
    <col min="9736" max="9736" width="23" style="5" customWidth="1"/>
    <col min="9737" max="9737" width="27.5703125" style="5" customWidth="1"/>
    <col min="9738" max="9742" width="21" style="5" customWidth="1"/>
    <col min="9743" max="9743" width="3" style="5" customWidth="1"/>
    <col min="9744" max="9744" width="2.5703125" style="5" customWidth="1"/>
    <col min="9745" max="9751" width="11.42578125" style="5" hidden="1" customWidth="1"/>
    <col min="9752" max="9989" width="11.42578125" style="5" hidden="1"/>
    <col min="9990" max="9990" width="2.140625" style="5" customWidth="1"/>
    <col min="9991" max="9991" width="3" style="5" customWidth="1"/>
    <col min="9992" max="9992" width="23" style="5" customWidth="1"/>
    <col min="9993" max="9993" width="27.5703125" style="5" customWidth="1"/>
    <col min="9994" max="9998" width="21" style="5" customWidth="1"/>
    <col min="9999" max="9999" width="3" style="5" customWidth="1"/>
    <col min="10000" max="10000" width="2.5703125" style="5" customWidth="1"/>
    <col min="10001" max="10007" width="11.42578125" style="5" hidden="1" customWidth="1"/>
    <col min="10008" max="10245" width="11.42578125" style="5" hidden="1"/>
    <col min="10246" max="10246" width="2.140625" style="5" customWidth="1"/>
    <col min="10247" max="10247" width="3" style="5" customWidth="1"/>
    <col min="10248" max="10248" width="23" style="5" customWidth="1"/>
    <col min="10249" max="10249" width="27.5703125" style="5" customWidth="1"/>
    <col min="10250" max="10254" width="21" style="5" customWidth="1"/>
    <col min="10255" max="10255" width="3" style="5" customWidth="1"/>
    <col min="10256" max="10256" width="2.5703125" style="5" customWidth="1"/>
    <col min="10257" max="10263" width="11.42578125" style="5" hidden="1" customWidth="1"/>
    <col min="10264" max="10501" width="11.42578125" style="5" hidden="1"/>
    <col min="10502" max="10502" width="2.140625" style="5" customWidth="1"/>
    <col min="10503" max="10503" width="3" style="5" customWidth="1"/>
    <col min="10504" max="10504" width="23" style="5" customWidth="1"/>
    <col min="10505" max="10505" width="27.5703125" style="5" customWidth="1"/>
    <col min="10506" max="10510" width="21" style="5" customWidth="1"/>
    <col min="10511" max="10511" width="3" style="5" customWidth="1"/>
    <col min="10512" max="10512" width="2.5703125" style="5" customWidth="1"/>
    <col min="10513" max="10519" width="11.42578125" style="5" hidden="1" customWidth="1"/>
    <col min="10520" max="10757" width="11.42578125" style="5" hidden="1"/>
    <col min="10758" max="10758" width="2.140625" style="5" customWidth="1"/>
    <col min="10759" max="10759" width="3" style="5" customWidth="1"/>
    <col min="10760" max="10760" width="23" style="5" customWidth="1"/>
    <col min="10761" max="10761" width="27.5703125" style="5" customWidth="1"/>
    <col min="10762" max="10766" width="21" style="5" customWidth="1"/>
    <col min="10767" max="10767" width="3" style="5" customWidth="1"/>
    <col min="10768" max="10768" width="2.5703125" style="5" customWidth="1"/>
    <col min="10769" max="10775" width="11.42578125" style="5" hidden="1" customWidth="1"/>
    <col min="10776" max="11013" width="11.42578125" style="5" hidden="1"/>
    <col min="11014" max="11014" width="2.140625" style="5" customWidth="1"/>
    <col min="11015" max="11015" width="3" style="5" customWidth="1"/>
    <col min="11016" max="11016" width="23" style="5" customWidth="1"/>
    <col min="11017" max="11017" width="27.5703125" style="5" customWidth="1"/>
    <col min="11018" max="11022" width="21" style="5" customWidth="1"/>
    <col min="11023" max="11023" width="3" style="5" customWidth="1"/>
    <col min="11024" max="11024" width="2.5703125" style="5" customWidth="1"/>
    <col min="11025" max="11031" width="11.42578125" style="5" hidden="1" customWidth="1"/>
    <col min="11032" max="11269" width="11.42578125" style="5" hidden="1"/>
    <col min="11270" max="11270" width="2.140625" style="5" customWidth="1"/>
    <col min="11271" max="11271" width="3" style="5" customWidth="1"/>
    <col min="11272" max="11272" width="23" style="5" customWidth="1"/>
    <col min="11273" max="11273" width="27.5703125" style="5" customWidth="1"/>
    <col min="11274" max="11278" width="21" style="5" customWidth="1"/>
    <col min="11279" max="11279" width="3" style="5" customWidth="1"/>
    <col min="11280" max="11280" width="2.5703125" style="5" customWidth="1"/>
    <col min="11281" max="11287" width="11.42578125" style="5" hidden="1" customWidth="1"/>
    <col min="11288" max="11525" width="11.42578125" style="5" hidden="1"/>
    <col min="11526" max="11526" width="2.140625" style="5" customWidth="1"/>
    <col min="11527" max="11527" width="3" style="5" customWidth="1"/>
    <col min="11528" max="11528" width="23" style="5" customWidth="1"/>
    <col min="11529" max="11529" width="27.5703125" style="5" customWidth="1"/>
    <col min="11530" max="11534" width="21" style="5" customWidth="1"/>
    <col min="11535" max="11535" width="3" style="5" customWidth="1"/>
    <col min="11536" max="11536" width="2.5703125" style="5" customWidth="1"/>
    <col min="11537" max="11543" width="11.42578125" style="5" hidden="1" customWidth="1"/>
    <col min="11544" max="11781" width="11.42578125" style="5" hidden="1"/>
    <col min="11782" max="11782" width="2.140625" style="5" customWidth="1"/>
    <col min="11783" max="11783" width="3" style="5" customWidth="1"/>
    <col min="11784" max="11784" width="23" style="5" customWidth="1"/>
    <col min="11785" max="11785" width="27.5703125" style="5" customWidth="1"/>
    <col min="11786" max="11790" width="21" style="5" customWidth="1"/>
    <col min="11791" max="11791" width="3" style="5" customWidth="1"/>
    <col min="11792" max="11792" width="2.5703125" style="5" customWidth="1"/>
    <col min="11793" max="11799" width="11.42578125" style="5" hidden="1" customWidth="1"/>
    <col min="11800" max="12037" width="11.42578125" style="5" hidden="1"/>
    <col min="12038" max="12038" width="2.140625" style="5" customWidth="1"/>
    <col min="12039" max="12039" width="3" style="5" customWidth="1"/>
    <col min="12040" max="12040" width="23" style="5" customWidth="1"/>
    <col min="12041" max="12041" width="27.5703125" style="5" customWidth="1"/>
    <col min="12042" max="12046" width="21" style="5" customWidth="1"/>
    <col min="12047" max="12047" width="3" style="5" customWidth="1"/>
    <col min="12048" max="12048" width="2.5703125" style="5" customWidth="1"/>
    <col min="12049" max="12055" width="11.42578125" style="5" hidden="1" customWidth="1"/>
    <col min="12056" max="12293" width="11.42578125" style="5" hidden="1"/>
    <col min="12294" max="12294" width="2.140625" style="5" customWidth="1"/>
    <col min="12295" max="12295" width="3" style="5" customWidth="1"/>
    <col min="12296" max="12296" width="23" style="5" customWidth="1"/>
    <col min="12297" max="12297" width="27.5703125" style="5" customWidth="1"/>
    <col min="12298" max="12302" width="21" style="5" customWidth="1"/>
    <col min="12303" max="12303" width="3" style="5" customWidth="1"/>
    <col min="12304" max="12304" width="2.5703125" style="5" customWidth="1"/>
    <col min="12305" max="12311" width="11.42578125" style="5" hidden="1" customWidth="1"/>
    <col min="12312" max="12549" width="11.42578125" style="5" hidden="1"/>
    <col min="12550" max="12550" width="2.140625" style="5" customWidth="1"/>
    <col min="12551" max="12551" width="3" style="5" customWidth="1"/>
    <col min="12552" max="12552" width="23" style="5" customWidth="1"/>
    <col min="12553" max="12553" width="27.5703125" style="5" customWidth="1"/>
    <col min="12554" max="12558" width="21" style="5" customWidth="1"/>
    <col min="12559" max="12559" width="3" style="5" customWidth="1"/>
    <col min="12560" max="12560" width="2.5703125" style="5" customWidth="1"/>
    <col min="12561" max="12567" width="11.42578125" style="5" hidden="1" customWidth="1"/>
    <col min="12568" max="12805" width="11.42578125" style="5" hidden="1"/>
    <col min="12806" max="12806" width="2.140625" style="5" customWidth="1"/>
    <col min="12807" max="12807" width="3" style="5" customWidth="1"/>
    <col min="12808" max="12808" width="23" style="5" customWidth="1"/>
    <col min="12809" max="12809" width="27.5703125" style="5" customWidth="1"/>
    <col min="12810" max="12814" width="21" style="5" customWidth="1"/>
    <col min="12815" max="12815" width="3" style="5" customWidth="1"/>
    <col min="12816" max="12816" width="2.5703125" style="5" customWidth="1"/>
    <col min="12817" max="12823" width="11.42578125" style="5" hidden="1" customWidth="1"/>
    <col min="12824" max="13061" width="11.42578125" style="5" hidden="1"/>
    <col min="13062" max="13062" width="2.140625" style="5" customWidth="1"/>
    <col min="13063" max="13063" width="3" style="5" customWidth="1"/>
    <col min="13064" max="13064" width="23" style="5" customWidth="1"/>
    <col min="13065" max="13065" width="27.5703125" style="5" customWidth="1"/>
    <col min="13066" max="13070" width="21" style="5" customWidth="1"/>
    <col min="13071" max="13071" width="3" style="5" customWidth="1"/>
    <col min="13072" max="13072" width="2.5703125" style="5" customWidth="1"/>
    <col min="13073" max="13079" width="11.42578125" style="5" hidden="1" customWidth="1"/>
    <col min="13080" max="13317" width="11.42578125" style="5" hidden="1"/>
    <col min="13318" max="13318" width="2.140625" style="5" customWidth="1"/>
    <col min="13319" max="13319" width="3" style="5" customWidth="1"/>
    <col min="13320" max="13320" width="23" style="5" customWidth="1"/>
    <col min="13321" max="13321" width="27.5703125" style="5" customWidth="1"/>
    <col min="13322" max="13326" width="21" style="5" customWidth="1"/>
    <col min="13327" max="13327" width="3" style="5" customWidth="1"/>
    <col min="13328" max="13328" width="2.5703125" style="5" customWidth="1"/>
    <col min="13329" max="13335" width="11.42578125" style="5" hidden="1" customWidth="1"/>
    <col min="13336" max="13573" width="11.42578125" style="5" hidden="1"/>
    <col min="13574" max="13574" width="2.140625" style="5" customWidth="1"/>
    <col min="13575" max="13575" width="3" style="5" customWidth="1"/>
    <col min="13576" max="13576" width="23" style="5" customWidth="1"/>
    <col min="13577" max="13577" width="27.5703125" style="5" customWidth="1"/>
    <col min="13578" max="13582" width="21" style="5" customWidth="1"/>
    <col min="13583" max="13583" width="3" style="5" customWidth="1"/>
    <col min="13584" max="13584" width="2.5703125" style="5" customWidth="1"/>
    <col min="13585" max="13591" width="11.42578125" style="5" hidden="1" customWidth="1"/>
    <col min="13592" max="13829" width="11.42578125" style="5" hidden="1"/>
    <col min="13830" max="13830" width="2.140625" style="5" customWidth="1"/>
    <col min="13831" max="13831" width="3" style="5" customWidth="1"/>
    <col min="13832" max="13832" width="23" style="5" customWidth="1"/>
    <col min="13833" max="13833" width="27.5703125" style="5" customWidth="1"/>
    <col min="13834" max="13838" width="21" style="5" customWidth="1"/>
    <col min="13839" max="13839" width="3" style="5" customWidth="1"/>
    <col min="13840" max="13840" width="2.5703125" style="5" customWidth="1"/>
    <col min="13841" max="13847" width="11.42578125" style="5" hidden="1" customWidth="1"/>
    <col min="13848" max="14085" width="11.42578125" style="5" hidden="1"/>
    <col min="14086" max="14086" width="2.140625" style="5" customWidth="1"/>
    <col min="14087" max="14087" width="3" style="5" customWidth="1"/>
    <col min="14088" max="14088" width="23" style="5" customWidth="1"/>
    <col min="14089" max="14089" width="27.5703125" style="5" customWidth="1"/>
    <col min="14090" max="14094" width="21" style="5" customWidth="1"/>
    <col min="14095" max="14095" width="3" style="5" customWidth="1"/>
    <col min="14096" max="14096" width="2.5703125" style="5" customWidth="1"/>
    <col min="14097" max="14103" width="11.42578125" style="5" hidden="1" customWidth="1"/>
    <col min="14104" max="14341" width="11.42578125" style="5" hidden="1"/>
    <col min="14342" max="14342" width="2.140625" style="5" customWidth="1"/>
    <col min="14343" max="14343" width="3" style="5" customWidth="1"/>
    <col min="14344" max="14344" width="23" style="5" customWidth="1"/>
    <col min="14345" max="14345" width="27.5703125" style="5" customWidth="1"/>
    <col min="14346" max="14350" width="21" style="5" customWidth="1"/>
    <col min="14351" max="14351" width="3" style="5" customWidth="1"/>
    <col min="14352" max="14352" width="2.5703125" style="5" customWidth="1"/>
    <col min="14353" max="14359" width="11.42578125" style="5" hidden="1" customWidth="1"/>
    <col min="14360" max="14597" width="11.42578125" style="5" hidden="1"/>
    <col min="14598" max="14598" width="2.140625" style="5" customWidth="1"/>
    <col min="14599" max="14599" width="3" style="5" customWidth="1"/>
    <col min="14600" max="14600" width="23" style="5" customWidth="1"/>
    <col min="14601" max="14601" width="27.5703125" style="5" customWidth="1"/>
    <col min="14602" max="14606" width="21" style="5" customWidth="1"/>
    <col min="14607" max="14607" width="3" style="5" customWidth="1"/>
    <col min="14608" max="14608" width="2.5703125" style="5" customWidth="1"/>
    <col min="14609" max="14615" width="11.42578125" style="5" hidden="1" customWidth="1"/>
    <col min="14616" max="14853" width="11.42578125" style="5" hidden="1"/>
    <col min="14854" max="14854" width="2.140625" style="5" customWidth="1"/>
    <col min="14855" max="14855" width="3" style="5" customWidth="1"/>
    <col min="14856" max="14856" width="23" style="5" customWidth="1"/>
    <col min="14857" max="14857" width="27.5703125" style="5" customWidth="1"/>
    <col min="14858" max="14862" width="21" style="5" customWidth="1"/>
    <col min="14863" max="14863" width="3" style="5" customWidth="1"/>
    <col min="14864" max="14864" width="2.5703125" style="5" customWidth="1"/>
    <col min="14865" max="14871" width="11.42578125" style="5" hidden="1" customWidth="1"/>
    <col min="14872" max="15109" width="11.42578125" style="5" hidden="1"/>
    <col min="15110" max="15110" width="2.140625" style="5" customWidth="1"/>
    <col min="15111" max="15111" width="3" style="5" customWidth="1"/>
    <col min="15112" max="15112" width="23" style="5" customWidth="1"/>
    <col min="15113" max="15113" width="27.5703125" style="5" customWidth="1"/>
    <col min="15114" max="15118" width="21" style="5" customWidth="1"/>
    <col min="15119" max="15119" width="3" style="5" customWidth="1"/>
    <col min="15120" max="15120" width="2.5703125" style="5" customWidth="1"/>
    <col min="15121" max="15127" width="11.42578125" style="5" hidden="1" customWidth="1"/>
    <col min="15128" max="15365" width="11.42578125" style="5" hidden="1"/>
    <col min="15366" max="15366" width="2.140625" style="5" customWidth="1"/>
    <col min="15367" max="15367" width="3" style="5" customWidth="1"/>
    <col min="15368" max="15368" width="23" style="5" customWidth="1"/>
    <col min="15369" max="15369" width="27.5703125" style="5" customWidth="1"/>
    <col min="15370" max="15374" width="21" style="5" customWidth="1"/>
    <col min="15375" max="15375" width="3" style="5" customWidth="1"/>
    <col min="15376" max="15376" width="2.5703125" style="5" customWidth="1"/>
    <col min="15377" max="15383" width="11.42578125" style="5" hidden="1" customWidth="1"/>
    <col min="15384" max="15621" width="11.42578125" style="5" hidden="1"/>
    <col min="15622" max="15622" width="2.140625" style="5" customWidth="1"/>
    <col min="15623" max="15623" width="3" style="5" customWidth="1"/>
    <col min="15624" max="15624" width="23" style="5" customWidth="1"/>
    <col min="15625" max="15625" width="27.5703125" style="5" customWidth="1"/>
    <col min="15626" max="15630" width="21" style="5" customWidth="1"/>
    <col min="15631" max="15631" width="3" style="5" customWidth="1"/>
    <col min="15632" max="15632" width="2.5703125" style="5" customWidth="1"/>
    <col min="15633" max="15639" width="11.42578125" style="5" hidden="1" customWidth="1"/>
    <col min="15640" max="15877" width="11.42578125" style="5" hidden="1"/>
    <col min="15878" max="15878" width="2.140625" style="5" customWidth="1"/>
    <col min="15879" max="15879" width="3" style="5" customWidth="1"/>
    <col min="15880" max="15880" width="23" style="5" customWidth="1"/>
    <col min="15881" max="15881" width="27.5703125" style="5" customWidth="1"/>
    <col min="15882" max="15886" width="21" style="5" customWidth="1"/>
    <col min="15887" max="15887" width="3" style="5" customWidth="1"/>
    <col min="15888" max="15888" width="2.5703125" style="5" customWidth="1"/>
    <col min="15889" max="15895" width="11.42578125" style="5" hidden="1" customWidth="1"/>
    <col min="15896" max="16133" width="11.42578125" style="5" hidden="1"/>
    <col min="16134" max="16134" width="2.140625" style="5" customWidth="1"/>
    <col min="16135" max="16135" width="3" style="5" customWidth="1"/>
    <col min="16136" max="16136" width="23" style="5" customWidth="1"/>
    <col min="16137" max="16137" width="27.5703125" style="5" customWidth="1"/>
    <col min="16138" max="16142" width="21" style="5" customWidth="1"/>
    <col min="16143" max="16143" width="3" style="5" customWidth="1"/>
    <col min="16144" max="16144" width="2.5703125" style="5" customWidth="1"/>
    <col min="16145" max="16151" width="11.42578125" style="5" hidden="1" customWidth="1"/>
    <col min="16152" max="16384" width="11.42578125" style="5" hidden="1"/>
  </cols>
  <sheetData>
    <row r="1" spans="2:19" ht="8.25" customHeight="1" x14ac:dyDescent="0.25">
      <c r="B1" s="6"/>
      <c r="C1" s="26"/>
      <c r="D1" s="616"/>
      <c r="E1" s="616"/>
      <c r="F1" s="616"/>
      <c r="G1" s="616"/>
      <c r="H1" s="433"/>
      <c r="I1" s="617"/>
      <c r="J1" s="617"/>
      <c r="K1" s="617"/>
      <c r="L1" s="617"/>
      <c r="M1" s="617"/>
      <c r="N1" s="617"/>
      <c r="O1" s="132"/>
      <c r="P1" s="617"/>
      <c r="Q1" s="617"/>
      <c r="R1" s="6"/>
      <c r="S1" s="6"/>
    </row>
    <row r="2" spans="2:19" ht="9" customHeight="1" x14ac:dyDescent="0.25">
      <c r="B2" s="6"/>
      <c r="C2" s="2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x14ac:dyDescent="0.25">
      <c r="B3" s="6"/>
      <c r="C3" s="133"/>
      <c r="D3" s="597" t="s">
        <v>377</v>
      </c>
      <c r="E3" s="597"/>
      <c r="F3" s="597"/>
      <c r="G3" s="597"/>
      <c r="H3" s="597"/>
      <c r="I3" s="597"/>
      <c r="J3" s="597"/>
      <c r="K3" s="597"/>
      <c r="L3" s="430"/>
      <c r="M3" s="430"/>
      <c r="N3" s="133"/>
      <c r="O3" s="133"/>
      <c r="P3" s="134"/>
      <c r="Q3" s="134"/>
      <c r="R3" s="6"/>
      <c r="S3" s="6"/>
    </row>
    <row r="4" spans="2:19" x14ac:dyDescent="0.25">
      <c r="B4" s="6"/>
      <c r="C4" s="133"/>
      <c r="D4" s="597" t="s">
        <v>127</v>
      </c>
      <c r="E4" s="597"/>
      <c r="F4" s="597"/>
      <c r="G4" s="597"/>
      <c r="H4" s="597"/>
      <c r="I4" s="597"/>
      <c r="J4" s="597"/>
      <c r="K4" s="597"/>
      <c r="L4" s="430"/>
      <c r="M4" s="430"/>
      <c r="N4" s="133"/>
      <c r="O4" s="133"/>
      <c r="P4" s="134"/>
      <c r="Q4" s="134"/>
      <c r="R4" s="6"/>
      <c r="S4" s="6"/>
    </row>
    <row r="5" spans="2:19" x14ac:dyDescent="0.25">
      <c r="B5" s="6"/>
      <c r="C5" s="133"/>
      <c r="D5" s="597" t="s">
        <v>384</v>
      </c>
      <c r="E5" s="597"/>
      <c r="F5" s="597"/>
      <c r="G5" s="597"/>
      <c r="H5" s="597"/>
      <c r="I5" s="597"/>
      <c r="J5" s="597"/>
      <c r="K5" s="597"/>
      <c r="L5" s="430"/>
      <c r="M5" s="430"/>
      <c r="N5" s="133"/>
      <c r="O5" s="133"/>
      <c r="P5" s="134"/>
      <c r="Q5" s="134"/>
      <c r="R5" s="6"/>
      <c r="S5" s="6"/>
    </row>
    <row r="6" spans="2:19" x14ac:dyDescent="0.25">
      <c r="B6" s="6"/>
      <c r="C6" s="133"/>
      <c r="D6" s="609" t="s">
        <v>316</v>
      </c>
      <c r="E6" s="609"/>
      <c r="F6" s="609"/>
      <c r="G6" s="609"/>
      <c r="H6" s="609"/>
      <c r="I6" s="609"/>
      <c r="J6" s="609"/>
      <c r="K6" s="609"/>
      <c r="L6" s="430"/>
      <c r="M6" s="430"/>
      <c r="N6" s="133"/>
      <c r="O6" s="133"/>
      <c r="P6" s="134"/>
      <c r="Q6" s="134"/>
      <c r="R6" s="6"/>
      <c r="S6" s="6"/>
    </row>
    <row r="7" spans="2:19" x14ac:dyDescent="0.25">
      <c r="B7" s="135"/>
      <c r="C7" s="11" t="s">
        <v>61</v>
      </c>
      <c r="D7" s="568" t="s">
        <v>196</v>
      </c>
      <c r="E7" s="568"/>
      <c r="F7" s="568"/>
      <c r="G7" s="568"/>
      <c r="H7" s="568"/>
      <c r="I7" s="568"/>
      <c r="J7" s="568"/>
      <c r="K7" s="568"/>
      <c r="L7" s="429"/>
      <c r="M7" s="429"/>
      <c r="N7" s="136"/>
      <c r="O7" s="137"/>
      <c r="P7" s="137"/>
      <c r="Q7" s="137"/>
      <c r="R7" s="137"/>
      <c r="S7" s="137"/>
    </row>
    <row r="8" spans="2:19" ht="9.75" customHeight="1" x14ac:dyDescent="0.25"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"/>
      <c r="Q8" s="6"/>
      <c r="R8" s="6"/>
      <c r="S8" s="6"/>
    </row>
    <row r="9" spans="2:19" ht="8.25" customHeight="1" x14ac:dyDescent="0.25"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  <c r="P9" s="6"/>
      <c r="Q9" s="6"/>
      <c r="R9" s="6"/>
      <c r="S9" s="6"/>
    </row>
    <row r="10" spans="2:19" x14ac:dyDescent="0.25">
      <c r="B10" s="138"/>
      <c r="C10" s="620" t="s">
        <v>0</v>
      </c>
      <c r="D10" s="620"/>
      <c r="E10" s="139" t="s">
        <v>128</v>
      </c>
      <c r="F10" s="139"/>
      <c r="G10" s="139" t="s">
        <v>129</v>
      </c>
      <c r="H10" s="139"/>
      <c r="I10" s="473" t="s">
        <v>130</v>
      </c>
      <c r="J10" s="431"/>
      <c r="K10" s="473" t="s">
        <v>131</v>
      </c>
      <c r="L10" s="431"/>
      <c r="M10" s="473" t="s">
        <v>132</v>
      </c>
      <c r="N10" s="140"/>
      <c r="O10" s="141"/>
      <c r="P10" s="142"/>
      <c r="Q10" s="142"/>
      <c r="R10" s="142"/>
      <c r="S10" s="142"/>
    </row>
    <row r="11" spans="2:19" x14ac:dyDescent="0.25">
      <c r="B11" s="143"/>
      <c r="C11" s="621"/>
      <c r="D11" s="621"/>
      <c r="E11" s="144">
        <v>1</v>
      </c>
      <c r="F11" s="144"/>
      <c r="G11" s="144">
        <v>2</v>
      </c>
      <c r="H11" s="144"/>
      <c r="I11" s="474">
        <v>3</v>
      </c>
      <c r="J11" s="432"/>
      <c r="K11" s="474" t="s">
        <v>133</v>
      </c>
      <c r="L11" s="432"/>
      <c r="M11" s="474" t="s">
        <v>134</v>
      </c>
      <c r="N11" s="145"/>
      <c r="O11" s="146"/>
      <c r="P11" s="142"/>
      <c r="Q11" s="142"/>
      <c r="R11" s="142"/>
      <c r="S11" s="142"/>
    </row>
    <row r="12" spans="2:19" ht="6" customHeight="1" x14ac:dyDescent="0.25">
      <c r="B12" s="622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23"/>
      <c r="P12" s="6"/>
      <c r="Q12" s="6"/>
      <c r="R12" s="6"/>
      <c r="S12" s="6"/>
    </row>
    <row r="13" spans="2:19" ht="10.5" customHeight="1" x14ac:dyDescent="0.25">
      <c r="B13" s="624"/>
      <c r="C13" s="625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6"/>
      <c r="P13" s="134"/>
      <c r="Q13" s="134"/>
      <c r="R13" s="6"/>
      <c r="S13" s="6"/>
    </row>
    <row r="14" spans="2:19" x14ac:dyDescent="0.25">
      <c r="B14" s="147"/>
      <c r="C14" s="627" t="s">
        <v>66</v>
      </c>
      <c r="D14" s="627"/>
      <c r="E14" s="490">
        <v>1000</v>
      </c>
      <c r="F14" s="490"/>
      <c r="G14" s="490">
        <v>1000</v>
      </c>
      <c r="H14" s="490"/>
      <c r="I14" s="490">
        <v>1000</v>
      </c>
      <c r="J14" s="490"/>
      <c r="K14" s="490">
        <v>1000</v>
      </c>
      <c r="L14" s="490"/>
      <c r="M14" s="490">
        <v>1000</v>
      </c>
      <c r="N14" s="148"/>
      <c r="O14" s="149"/>
      <c r="P14" s="134"/>
      <c r="Q14" s="134"/>
      <c r="R14" s="6"/>
      <c r="S14" s="6"/>
    </row>
    <row r="15" spans="2:19" x14ac:dyDescent="0.25">
      <c r="B15" s="147"/>
      <c r="C15" s="150"/>
      <c r="D15" s="150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9"/>
      <c r="P15" s="134"/>
      <c r="Q15" s="134"/>
      <c r="R15" s="6"/>
      <c r="S15" s="6"/>
    </row>
    <row r="16" spans="2:19" x14ac:dyDescent="0.25">
      <c r="B16" s="151"/>
      <c r="C16" s="582" t="s">
        <v>68</v>
      </c>
      <c r="D16" s="582"/>
      <c r="E16" s="152">
        <f t="shared" ref="E16:N16" si="0">SUM(E18:E24)</f>
        <v>11578313</v>
      </c>
      <c r="F16" s="152">
        <f t="shared" si="0"/>
        <v>11578.313</v>
      </c>
      <c r="G16" s="152">
        <f t="shared" si="0"/>
        <v>58243817</v>
      </c>
      <c r="H16" s="152">
        <f t="shared" si="0"/>
        <v>58243.816999999995</v>
      </c>
      <c r="I16" s="152">
        <f t="shared" si="0"/>
        <v>54450155</v>
      </c>
      <c r="J16" s="152">
        <f t="shared" si="0"/>
        <v>54450.154999999999</v>
      </c>
      <c r="K16" s="152">
        <f t="shared" si="0"/>
        <v>15371975</v>
      </c>
      <c r="L16" s="152">
        <f t="shared" si="0"/>
        <v>15371.975</v>
      </c>
      <c r="M16" s="152">
        <f>SUM(M18:M24)</f>
        <v>3793662</v>
      </c>
      <c r="N16" s="152">
        <f t="shared" si="0"/>
        <v>3793.6619999999998</v>
      </c>
      <c r="O16" s="153"/>
      <c r="P16" s="134"/>
      <c r="Q16" s="134"/>
      <c r="R16" s="6"/>
      <c r="S16" s="6"/>
    </row>
    <row r="17" spans="2:265" x14ac:dyDescent="0.25">
      <c r="B17" s="118"/>
      <c r="C17" s="26"/>
      <c r="D17" s="26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29"/>
      <c r="P17" s="134"/>
      <c r="Q17" s="134"/>
      <c r="R17" s="6"/>
      <c r="S17" s="6"/>
      <c r="T17" s="6"/>
    </row>
    <row r="18" spans="2:265" x14ac:dyDescent="0.25">
      <c r="B18" s="118"/>
      <c r="C18" s="618" t="s">
        <v>70</v>
      </c>
      <c r="D18" s="618"/>
      <c r="E18" s="31">
        <v>11552058</v>
      </c>
      <c r="F18" s="31">
        <f>+E18/$E$14</f>
        <v>11552.058000000001</v>
      </c>
      <c r="G18" s="31">
        <v>41219941</v>
      </c>
      <c r="H18" s="31">
        <f>+G18/$G$14</f>
        <v>41219.940999999999</v>
      </c>
      <c r="I18" s="31">
        <v>37477810</v>
      </c>
      <c r="J18" s="31">
        <f>+I18/$I$14</f>
        <v>37477.81</v>
      </c>
      <c r="K18" s="155">
        <f t="shared" ref="K18:L24" si="1">E18+G18-I18</f>
        <v>15294189</v>
      </c>
      <c r="L18" s="155">
        <f>+K18/$K$14</f>
        <v>15294.189</v>
      </c>
      <c r="M18" s="155">
        <f>K18-E18</f>
        <v>3742131</v>
      </c>
      <c r="N18" s="155">
        <f>+M18/$M$14</f>
        <v>3742.1309999999999</v>
      </c>
      <c r="O18" s="29"/>
      <c r="P18" s="134"/>
      <c r="Q18" s="558">
        <f>+'Edo Sit Finan'!E17</f>
        <v>15294189</v>
      </c>
      <c r="R18" s="244">
        <f>+K18-Q18</f>
        <v>0</v>
      </c>
      <c r="S18" s="6"/>
      <c r="T18" s="6"/>
      <c r="JD18" s="307"/>
      <c r="JE18" s="297"/>
    </row>
    <row r="19" spans="2:265" x14ac:dyDescent="0.25">
      <c r="B19" s="118"/>
      <c r="C19" s="618" t="s">
        <v>72</v>
      </c>
      <c r="D19" s="618"/>
      <c r="E19" s="31">
        <v>190000</v>
      </c>
      <c r="F19" s="31">
        <f>+E19/$E$14</f>
        <v>190</v>
      </c>
      <c r="G19" s="31">
        <v>16639194</v>
      </c>
      <c r="H19" s="31">
        <f>+G19/$G$14</f>
        <v>16639.194</v>
      </c>
      <c r="I19" s="31">
        <v>16639194</v>
      </c>
      <c r="J19" s="31">
        <f>+I19/$I$14</f>
        <v>16639.194</v>
      </c>
      <c r="K19" s="155">
        <f t="shared" si="1"/>
        <v>190000</v>
      </c>
      <c r="L19" s="155">
        <f>+K19/$K$14</f>
        <v>190</v>
      </c>
      <c r="M19" s="155">
        <f t="shared" ref="M19:M24" si="2">K19-E19</f>
        <v>0</v>
      </c>
      <c r="N19" s="155">
        <f>+M19/$M$14</f>
        <v>0</v>
      </c>
      <c r="O19" s="29"/>
      <c r="P19" s="134"/>
      <c r="Q19" s="558">
        <f>+'Edo Sit Finan'!E18</f>
        <v>190000</v>
      </c>
      <c r="R19" s="244">
        <f>+K19-Q19</f>
        <v>0</v>
      </c>
      <c r="S19" s="6"/>
      <c r="T19" s="6"/>
      <c r="JD19" s="307"/>
      <c r="JE19" s="297"/>
    </row>
    <row r="20" spans="2:265" x14ac:dyDescent="0.25">
      <c r="B20" s="118"/>
      <c r="C20" s="618" t="s">
        <v>74</v>
      </c>
      <c r="D20" s="618"/>
      <c r="E20" s="31">
        <v>26255</v>
      </c>
      <c r="F20" s="31">
        <f>+E20/$E$14</f>
        <v>26.254999999999999</v>
      </c>
      <c r="G20" s="31">
        <v>384682</v>
      </c>
      <c r="H20" s="31">
        <f>+G20/$G$14</f>
        <v>384.68200000000002</v>
      </c>
      <c r="I20" s="31">
        <v>333151</v>
      </c>
      <c r="J20" s="31">
        <f>+I20/$I$14</f>
        <v>333.15100000000001</v>
      </c>
      <c r="K20" s="155">
        <f t="shared" si="1"/>
        <v>77786</v>
      </c>
      <c r="L20" s="155">
        <f>+K20/$K$14</f>
        <v>77.786000000000001</v>
      </c>
      <c r="M20" s="155">
        <f t="shared" si="2"/>
        <v>51531</v>
      </c>
      <c r="N20" s="155">
        <f>+M20/$M$14</f>
        <v>51.530999999999999</v>
      </c>
      <c r="O20" s="29"/>
      <c r="P20" s="134"/>
      <c r="Q20" s="558">
        <f>+'Edo Sit Finan'!E19</f>
        <v>77786</v>
      </c>
      <c r="R20" s="244">
        <f>+K20-Q20</f>
        <v>0</v>
      </c>
      <c r="S20" s="6"/>
      <c r="T20" s="6"/>
    </row>
    <row r="21" spans="2:265" x14ac:dyDescent="0.25">
      <c r="B21" s="118"/>
      <c r="C21" s="618" t="s">
        <v>76</v>
      </c>
      <c r="D21" s="618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155">
        <f t="shared" si="1"/>
        <v>0</v>
      </c>
      <c r="L21" s="155">
        <f t="shared" si="1"/>
        <v>0</v>
      </c>
      <c r="M21" s="155">
        <f t="shared" si="2"/>
        <v>0</v>
      </c>
      <c r="N21" s="155">
        <f>L21-F21</f>
        <v>0</v>
      </c>
      <c r="O21" s="29"/>
      <c r="P21" s="134"/>
      <c r="Q21" s="134"/>
      <c r="R21" s="6"/>
      <c r="S21" s="6"/>
      <c r="T21" s="6" t="s">
        <v>135</v>
      </c>
    </row>
    <row r="22" spans="2:265" x14ac:dyDescent="0.25">
      <c r="B22" s="118"/>
      <c r="C22" s="618" t="s">
        <v>78</v>
      </c>
      <c r="D22" s="618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155">
        <f t="shared" si="1"/>
        <v>0</v>
      </c>
      <c r="L22" s="155">
        <f t="shared" si="1"/>
        <v>0</v>
      </c>
      <c r="M22" s="155">
        <f t="shared" si="2"/>
        <v>0</v>
      </c>
      <c r="N22" s="155">
        <f>L22-F22</f>
        <v>0</v>
      </c>
      <c r="O22" s="29"/>
      <c r="P22" s="134"/>
      <c r="Q22" s="134"/>
      <c r="R22" s="6"/>
      <c r="S22" s="6"/>
      <c r="T22" s="6"/>
    </row>
    <row r="23" spans="2:265" x14ac:dyDescent="0.25">
      <c r="B23" s="118"/>
      <c r="C23" s="618" t="s">
        <v>80</v>
      </c>
      <c r="D23" s="618"/>
      <c r="E23" s="31">
        <v>-190000</v>
      </c>
      <c r="F23" s="31">
        <f>+E23/$E$14</f>
        <v>-190</v>
      </c>
      <c r="G23" s="31">
        <v>0</v>
      </c>
      <c r="H23" s="31">
        <v>0</v>
      </c>
      <c r="I23" s="31">
        <v>0</v>
      </c>
      <c r="J23" s="31">
        <v>0</v>
      </c>
      <c r="K23" s="155">
        <f t="shared" si="1"/>
        <v>-190000</v>
      </c>
      <c r="L23" s="155">
        <f>+K23/$K$14</f>
        <v>-190</v>
      </c>
      <c r="M23" s="155">
        <f t="shared" si="2"/>
        <v>0</v>
      </c>
      <c r="N23" s="155">
        <f>L23-F23</f>
        <v>0</v>
      </c>
      <c r="O23" s="29"/>
      <c r="P23" s="134"/>
      <c r="Q23" s="134"/>
      <c r="R23" s="6" t="s">
        <v>135</v>
      </c>
      <c r="S23" s="6"/>
      <c r="T23" s="6"/>
    </row>
    <row r="24" spans="2:265" x14ac:dyDescent="0.25">
      <c r="B24" s="118"/>
      <c r="C24" s="618" t="s">
        <v>82</v>
      </c>
      <c r="D24" s="618"/>
      <c r="E24" s="31">
        <v>0</v>
      </c>
      <c r="F24" s="31">
        <f>+E24/$E$14</f>
        <v>0</v>
      </c>
      <c r="G24" s="31">
        <v>0</v>
      </c>
      <c r="H24" s="31">
        <v>0</v>
      </c>
      <c r="I24" s="31">
        <v>0</v>
      </c>
      <c r="J24" s="31">
        <v>0</v>
      </c>
      <c r="K24" s="155">
        <f t="shared" si="1"/>
        <v>0</v>
      </c>
      <c r="L24" s="155">
        <f>+K24/$K$14</f>
        <v>0</v>
      </c>
      <c r="M24" s="155">
        <f t="shared" si="2"/>
        <v>0</v>
      </c>
      <c r="N24" s="155">
        <f>L24-F24</f>
        <v>0</v>
      </c>
      <c r="O24" s="29"/>
    </row>
    <row r="25" spans="2:265" x14ac:dyDescent="0.25">
      <c r="B25" s="118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29"/>
    </row>
    <row r="26" spans="2:265" x14ac:dyDescent="0.25">
      <c r="B26" s="151"/>
      <c r="C26" s="582" t="s">
        <v>87</v>
      </c>
      <c r="D26" s="582"/>
      <c r="E26" s="152">
        <f t="shared" ref="E26:N26" si="3">SUM(E28:E36)</f>
        <v>1508144</v>
      </c>
      <c r="F26" s="152">
        <f t="shared" si="3"/>
        <v>1508.1439999999993</v>
      </c>
      <c r="G26" s="152">
        <f t="shared" si="3"/>
        <v>211405</v>
      </c>
      <c r="H26" s="152">
        <f t="shared" si="3"/>
        <v>211.405</v>
      </c>
      <c r="I26" s="152">
        <f t="shared" si="3"/>
        <v>236973</v>
      </c>
      <c r="J26" s="152">
        <f t="shared" si="3"/>
        <v>236.97300000000001</v>
      </c>
      <c r="K26" s="152">
        <f t="shared" si="3"/>
        <v>1482576</v>
      </c>
      <c r="L26" s="152">
        <f t="shared" si="3"/>
        <v>1482.576</v>
      </c>
      <c r="M26" s="152">
        <f t="shared" si="3"/>
        <v>-25568</v>
      </c>
      <c r="N26" s="152">
        <f t="shared" si="3"/>
        <v>-25.567999999999358</v>
      </c>
      <c r="O26" s="153"/>
    </row>
    <row r="27" spans="2:265" x14ac:dyDescent="0.25">
      <c r="B27" s="118"/>
      <c r="C27" s="26"/>
      <c r="D27" s="156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29"/>
    </row>
    <row r="28" spans="2:265" x14ac:dyDescent="0.25">
      <c r="B28" s="118"/>
      <c r="C28" s="618" t="s">
        <v>89</v>
      </c>
      <c r="D28" s="618"/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55">
        <f t="shared" ref="K28:L36" si="4">E28+G28-I28</f>
        <v>0</v>
      </c>
      <c r="L28" s="155">
        <f t="shared" si="4"/>
        <v>0</v>
      </c>
      <c r="M28" s="155">
        <f t="shared" ref="M28:M36" si="5">K28-E28</f>
        <v>0</v>
      </c>
      <c r="N28" s="155">
        <f t="shared" ref="N28:N36" si="6">L28-F28</f>
        <v>0</v>
      </c>
      <c r="O28" s="29"/>
    </row>
    <row r="29" spans="2:265" x14ac:dyDescent="0.25">
      <c r="B29" s="118"/>
      <c r="C29" s="618" t="s">
        <v>91</v>
      </c>
      <c r="D29" s="618"/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155">
        <f t="shared" si="4"/>
        <v>0</v>
      </c>
      <c r="L29" s="155">
        <f t="shared" si="4"/>
        <v>0</v>
      </c>
      <c r="M29" s="155">
        <f t="shared" si="5"/>
        <v>0</v>
      </c>
      <c r="N29" s="155">
        <f t="shared" si="6"/>
        <v>0</v>
      </c>
      <c r="O29" s="29"/>
    </row>
    <row r="30" spans="2:265" x14ac:dyDescent="0.25">
      <c r="B30" s="118"/>
      <c r="C30" s="618" t="s">
        <v>93</v>
      </c>
      <c r="D30" s="618"/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155">
        <f t="shared" si="4"/>
        <v>0</v>
      </c>
      <c r="L30" s="155">
        <f t="shared" si="4"/>
        <v>0</v>
      </c>
      <c r="M30" s="155">
        <f t="shared" si="5"/>
        <v>0</v>
      </c>
      <c r="N30" s="155">
        <f t="shared" si="6"/>
        <v>0</v>
      </c>
      <c r="O30" s="29"/>
    </row>
    <row r="31" spans="2:265" x14ac:dyDescent="0.25">
      <c r="B31" s="118"/>
      <c r="C31" s="618" t="s">
        <v>136</v>
      </c>
      <c r="D31" s="618"/>
      <c r="E31" s="31">
        <v>7052096</v>
      </c>
      <c r="F31" s="31">
        <f>+E31/$E$14</f>
        <v>7052.0959999999995</v>
      </c>
      <c r="G31" s="31">
        <v>211405</v>
      </c>
      <c r="H31" s="31">
        <f>+G31/$I$14</f>
        <v>211.405</v>
      </c>
      <c r="I31" s="31">
        <v>0</v>
      </c>
      <c r="J31" s="31">
        <v>0</v>
      </c>
      <c r="K31" s="155">
        <f>E31+G31-I31</f>
        <v>7263501</v>
      </c>
      <c r="L31" s="155">
        <f>+K31/$K$14</f>
        <v>7263.5010000000002</v>
      </c>
      <c r="M31" s="155">
        <f t="shared" si="5"/>
        <v>211405</v>
      </c>
      <c r="N31" s="155">
        <f t="shared" si="6"/>
        <v>211.40500000000065</v>
      </c>
      <c r="O31" s="29"/>
      <c r="Q31" s="297">
        <f>+'Edo Sit Finan'!E33</f>
        <v>7263501</v>
      </c>
      <c r="R31" s="244">
        <f>+K31-Q31</f>
        <v>0</v>
      </c>
    </row>
    <row r="32" spans="2:265" x14ac:dyDescent="0.25">
      <c r="B32" s="118"/>
      <c r="C32" s="618" t="s">
        <v>97</v>
      </c>
      <c r="D32" s="618"/>
      <c r="E32" s="31">
        <v>214697</v>
      </c>
      <c r="F32" s="31">
        <f>+E32/$E$14</f>
        <v>214.697</v>
      </c>
      <c r="G32" s="31">
        <v>0</v>
      </c>
      <c r="H32" s="31">
        <f>+G32/$I$14</f>
        <v>0</v>
      </c>
      <c r="I32" s="31">
        <v>0</v>
      </c>
      <c r="J32" s="31">
        <v>0</v>
      </c>
      <c r="K32" s="155">
        <f t="shared" si="4"/>
        <v>214697</v>
      </c>
      <c r="L32" s="155">
        <f>+K32/$K$14</f>
        <v>214.697</v>
      </c>
      <c r="M32" s="155">
        <f t="shared" si="5"/>
        <v>0</v>
      </c>
      <c r="N32" s="155">
        <f t="shared" si="6"/>
        <v>0</v>
      </c>
      <c r="O32" s="29"/>
      <c r="Q32" s="297">
        <f>+'Edo Sit Finan'!E34</f>
        <v>214697</v>
      </c>
      <c r="R32" s="244">
        <f>+K32-Q32</f>
        <v>0</v>
      </c>
    </row>
    <row r="33" spans="2:18" x14ac:dyDescent="0.25">
      <c r="B33" s="118"/>
      <c r="C33" s="618" t="s">
        <v>99</v>
      </c>
      <c r="D33" s="618"/>
      <c r="E33" s="31">
        <v>-5758649</v>
      </c>
      <c r="F33" s="31">
        <f>+E33/$E$14</f>
        <v>-5758.6490000000003</v>
      </c>
      <c r="G33" s="31">
        <v>0</v>
      </c>
      <c r="H33" s="31">
        <v>0</v>
      </c>
      <c r="I33" s="31">
        <v>236973</v>
      </c>
      <c r="J33" s="31">
        <f>+I33/$I$14</f>
        <v>236.97300000000001</v>
      </c>
      <c r="K33" s="155">
        <f t="shared" si="4"/>
        <v>-5995622</v>
      </c>
      <c r="L33" s="155">
        <f t="shared" si="4"/>
        <v>-5995.6220000000003</v>
      </c>
      <c r="M33" s="155">
        <f t="shared" si="5"/>
        <v>-236973</v>
      </c>
      <c r="N33" s="155">
        <f>+M33/$M$14</f>
        <v>-236.97300000000001</v>
      </c>
      <c r="O33" s="29"/>
      <c r="Q33" s="297">
        <f>+'Edo Sit Finan'!E35</f>
        <v>-5995622</v>
      </c>
      <c r="R33" s="244">
        <f>+K33-Q33</f>
        <v>0</v>
      </c>
    </row>
    <row r="34" spans="2:18" x14ac:dyDescent="0.25">
      <c r="B34" s="118"/>
      <c r="C34" s="618" t="s">
        <v>101</v>
      </c>
      <c r="D34" s="618"/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155">
        <f t="shared" si="4"/>
        <v>0</v>
      </c>
      <c r="L34" s="155">
        <f t="shared" si="4"/>
        <v>0</v>
      </c>
      <c r="M34" s="155">
        <f t="shared" si="5"/>
        <v>0</v>
      </c>
      <c r="N34" s="155">
        <f t="shared" si="6"/>
        <v>0</v>
      </c>
      <c r="O34" s="29"/>
    </row>
    <row r="35" spans="2:18" x14ac:dyDescent="0.25">
      <c r="B35" s="118"/>
      <c r="C35" s="618" t="s">
        <v>102</v>
      </c>
      <c r="D35" s="618"/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155">
        <f t="shared" si="4"/>
        <v>0</v>
      </c>
      <c r="L35" s="155">
        <f t="shared" si="4"/>
        <v>0</v>
      </c>
      <c r="M35" s="155">
        <f t="shared" si="5"/>
        <v>0</v>
      </c>
      <c r="N35" s="155">
        <f t="shared" si="6"/>
        <v>0</v>
      </c>
      <c r="O35" s="29"/>
    </row>
    <row r="36" spans="2:18" x14ac:dyDescent="0.25">
      <c r="B36" s="118"/>
      <c r="C36" s="618" t="s">
        <v>104</v>
      </c>
      <c r="D36" s="618"/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155">
        <f t="shared" si="4"/>
        <v>0</v>
      </c>
      <c r="L36" s="155">
        <f t="shared" si="4"/>
        <v>0</v>
      </c>
      <c r="M36" s="155">
        <f t="shared" si="5"/>
        <v>0</v>
      </c>
      <c r="N36" s="155">
        <f t="shared" si="6"/>
        <v>0</v>
      </c>
      <c r="O36" s="29"/>
    </row>
    <row r="37" spans="2:18" x14ac:dyDescent="0.25">
      <c r="B37" s="118"/>
      <c r="C37" s="156"/>
      <c r="D37" s="156"/>
      <c r="E37" s="157"/>
      <c r="F37" s="157"/>
      <c r="G37" s="154"/>
      <c r="H37" s="154"/>
      <c r="I37" s="154"/>
      <c r="J37" s="154"/>
      <c r="K37" s="154"/>
      <c r="L37" s="154"/>
      <c r="M37" s="154"/>
      <c r="N37" s="154"/>
      <c r="O37" s="29"/>
    </row>
    <row r="38" spans="2:18" x14ac:dyDescent="0.25">
      <c r="B38" s="147"/>
      <c r="C38" s="627" t="s">
        <v>108</v>
      </c>
      <c r="D38" s="627"/>
      <c r="E38" s="152">
        <f t="shared" ref="E38:N38" si="7">E16+E26</f>
        <v>13086457</v>
      </c>
      <c r="F38" s="152">
        <f t="shared" si="7"/>
        <v>13086.456999999999</v>
      </c>
      <c r="G38" s="152">
        <f t="shared" si="7"/>
        <v>58455222</v>
      </c>
      <c r="H38" s="152">
        <f t="shared" si="7"/>
        <v>58455.221999999994</v>
      </c>
      <c r="I38" s="152">
        <f t="shared" si="7"/>
        <v>54687128</v>
      </c>
      <c r="J38" s="152">
        <f t="shared" si="7"/>
        <v>54687.127999999997</v>
      </c>
      <c r="K38" s="152">
        <f t="shared" si="7"/>
        <v>16854551</v>
      </c>
      <c r="L38" s="152">
        <f t="shared" si="7"/>
        <v>16854.550999999999</v>
      </c>
      <c r="M38" s="152">
        <f t="shared" si="7"/>
        <v>3768094</v>
      </c>
      <c r="N38" s="152">
        <f t="shared" si="7"/>
        <v>3768.0940000000005</v>
      </c>
      <c r="O38" s="149"/>
    </row>
    <row r="39" spans="2:18" x14ac:dyDescent="0.25">
      <c r="B39" s="628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30"/>
    </row>
    <row r="40" spans="2:18" x14ac:dyDescent="0.25">
      <c r="B40" s="158"/>
      <c r="C40" s="159"/>
      <c r="D40" s="160"/>
      <c r="G40" s="158"/>
      <c r="H40" s="158"/>
      <c r="I40" s="158"/>
      <c r="J40" s="158"/>
      <c r="K40" s="302"/>
      <c r="L40" s="302"/>
      <c r="M40" s="302"/>
      <c r="N40" s="158"/>
      <c r="O40" s="158"/>
    </row>
    <row r="41" spans="2:18" hidden="1" x14ac:dyDescent="0.25">
      <c r="C41" s="6"/>
      <c r="D41" s="6"/>
      <c r="E41" s="15"/>
      <c r="F41" s="15"/>
      <c r="G41" s="6"/>
      <c r="H41" s="6"/>
      <c r="I41" s="6"/>
      <c r="J41" s="6"/>
      <c r="K41" s="6"/>
      <c r="L41" s="6"/>
      <c r="M41" s="6"/>
    </row>
    <row r="42" spans="2:18" x14ac:dyDescent="0.25">
      <c r="C42" s="33" t="s">
        <v>53</v>
      </c>
    </row>
    <row r="43" spans="2:18" x14ac:dyDescent="0.25">
      <c r="C43" s="33"/>
    </row>
    <row r="44" spans="2:18" x14ac:dyDescent="0.25">
      <c r="B44" s="33" t="s">
        <v>220</v>
      </c>
      <c r="E44" s="605" t="s">
        <v>208</v>
      </c>
      <c r="F44" s="605"/>
      <c r="G44" s="605"/>
      <c r="H44" s="605"/>
      <c r="J44" s="442"/>
      <c r="K44" s="605" t="s">
        <v>207</v>
      </c>
      <c r="L44" s="605"/>
      <c r="M44" s="605"/>
      <c r="N44" s="605"/>
    </row>
    <row r="45" spans="2:18" x14ac:dyDescent="0.25">
      <c r="B45" s="33"/>
      <c r="E45" s="50"/>
      <c r="F45" s="50"/>
      <c r="L45" s="265"/>
    </row>
    <row r="46" spans="2:18" x14ac:dyDescent="0.25">
      <c r="B46" s="33"/>
      <c r="E46" s="50"/>
      <c r="F46" s="50"/>
      <c r="L46" s="426"/>
    </row>
    <row r="47" spans="2:18" x14ac:dyDescent="0.25">
      <c r="B47" s="33"/>
      <c r="E47" s="443"/>
      <c r="F47" s="443"/>
      <c r="G47" s="444"/>
      <c r="H47" s="444"/>
      <c r="J47" s="445"/>
      <c r="K47" s="444"/>
      <c r="L47" s="446"/>
      <c r="M47" s="444"/>
      <c r="N47" s="444"/>
    </row>
    <row r="48" spans="2:18" x14ac:dyDescent="0.25">
      <c r="B48" s="422" t="s">
        <v>216</v>
      </c>
      <c r="E48" s="605" t="s">
        <v>204</v>
      </c>
      <c r="F48" s="605"/>
      <c r="G48" s="605"/>
      <c r="H48" s="605"/>
      <c r="J48" s="33"/>
      <c r="K48" s="590" t="s">
        <v>342</v>
      </c>
      <c r="L48" s="590"/>
      <c r="M48" s="590"/>
      <c r="N48" s="590"/>
    </row>
    <row r="49" spans="2:14" x14ac:dyDescent="0.25">
      <c r="B49" s="264" t="s">
        <v>217</v>
      </c>
      <c r="E49" s="606" t="s">
        <v>214</v>
      </c>
      <c r="F49" s="606"/>
      <c r="G49" s="606"/>
      <c r="H49" s="606"/>
      <c r="J49" s="33"/>
      <c r="K49" s="590" t="s">
        <v>206</v>
      </c>
      <c r="L49" s="590"/>
      <c r="M49" s="590"/>
      <c r="N49" s="590"/>
    </row>
    <row r="50" spans="2:14" x14ac:dyDescent="0.25"/>
  </sheetData>
  <mergeCells count="40">
    <mergeCell ref="E44:H44"/>
    <mergeCell ref="K44:N44"/>
    <mergeCell ref="E48:H48"/>
    <mergeCell ref="K48:N48"/>
    <mergeCell ref="E49:H49"/>
    <mergeCell ref="K49:N49"/>
    <mergeCell ref="C35:D35"/>
    <mergeCell ref="C36:D36"/>
    <mergeCell ref="C38:D38"/>
    <mergeCell ref="B39:O39"/>
    <mergeCell ref="C34:D34"/>
    <mergeCell ref="C31:D31"/>
    <mergeCell ref="C32:D32"/>
    <mergeCell ref="C21:D21"/>
    <mergeCell ref="C22:D22"/>
    <mergeCell ref="C23:D23"/>
    <mergeCell ref="C24:D24"/>
    <mergeCell ref="C26:D26"/>
    <mergeCell ref="C33:D33"/>
    <mergeCell ref="C20:D20"/>
    <mergeCell ref="D6:K6"/>
    <mergeCell ref="D7:K7"/>
    <mergeCell ref="B8:O8"/>
    <mergeCell ref="B9:O9"/>
    <mergeCell ref="C10:D11"/>
    <mergeCell ref="B12:O12"/>
    <mergeCell ref="B13:O13"/>
    <mergeCell ref="C14:D14"/>
    <mergeCell ref="C16:D16"/>
    <mergeCell ref="C18:D18"/>
    <mergeCell ref="C19:D19"/>
    <mergeCell ref="C28:D28"/>
    <mergeCell ref="C29:D29"/>
    <mergeCell ref="C30:D30"/>
    <mergeCell ref="D5:K5"/>
    <mergeCell ref="D1:G1"/>
    <mergeCell ref="I1:N1"/>
    <mergeCell ref="P1:Q1"/>
    <mergeCell ref="D3:K3"/>
    <mergeCell ref="D4:K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O50"/>
  <sheetViews>
    <sheetView topLeftCell="A10" zoomScaleNormal="100" workbookViewId="0">
      <pane xSplit="4" ySplit="2" topLeftCell="AD12" activePane="bottomRight" state="frozen"/>
      <selection activeCell="A10" sqref="A10"/>
      <selection pane="topRight" activeCell="E10" sqref="E10"/>
      <selection pane="bottomLeft" activeCell="A12" sqref="A12"/>
      <selection pane="bottomRight" activeCell="AD20" sqref="AD20"/>
    </sheetView>
  </sheetViews>
  <sheetFormatPr baseColWidth="10" defaultColWidth="0" defaultRowHeight="15" customHeight="1" zeroHeight="1" x14ac:dyDescent="0.25"/>
  <cols>
    <col min="1" max="1" width="2.140625" style="5" customWidth="1"/>
    <col min="2" max="2" width="3" style="5" customWidth="1"/>
    <col min="3" max="3" width="23" style="5" customWidth="1"/>
    <col min="4" max="4" width="27.5703125" style="5" customWidth="1"/>
    <col min="5" max="14" width="21" style="5" customWidth="1"/>
    <col min="15" max="28" width="21" style="5" hidden="1" customWidth="1"/>
    <col min="29" max="29" width="21.5703125" style="5" customWidth="1"/>
    <col min="30" max="30" width="23.28515625" style="5" customWidth="1"/>
    <col min="31" max="31" width="21" style="5" customWidth="1"/>
    <col min="32" max="32" width="3" style="5" customWidth="1"/>
    <col min="33" max="33" width="2.5703125" style="5" customWidth="1"/>
    <col min="34" max="40" width="11.5703125" style="5" customWidth="1"/>
    <col min="41" max="278" width="11.42578125" style="5" customWidth="1"/>
    <col min="279" max="279" width="2.140625" style="5" customWidth="1"/>
    <col min="280" max="280" width="3" style="5" customWidth="1"/>
    <col min="281" max="281" width="23" style="5" customWidth="1"/>
    <col min="282" max="282" width="27.5703125" style="5" customWidth="1"/>
    <col min="283" max="287" width="21" style="5" customWidth="1"/>
    <col min="288" max="288" width="3" style="5" customWidth="1"/>
    <col min="289" max="289" width="2.5703125" style="5" customWidth="1"/>
    <col min="290" max="296" width="11.42578125" style="5" hidden="1" customWidth="1"/>
    <col min="297" max="534" width="11.42578125" style="5" hidden="1"/>
    <col min="535" max="535" width="2.140625" style="5" customWidth="1"/>
    <col min="536" max="536" width="3" style="5" customWidth="1"/>
    <col min="537" max="537" width="23" style="5" customWidth="1"/>
    <col min="538" max="538" width="27.5703125" style="5" customWidth="1"/>
    <col min="539" max="543" width="21" style="5" customWidth="1"/>
    <col min="544" max="544" width="3" style="5" customWidth="1"/>
    <col min="545" max="545" width="2.5703125" style="5" customWidth="1"/>
    <col min="546" max="552" width="11.42578125" style="5" hidden="1" customWidth="1"/>
    <col min="553" max="790" width="11.42578125" style="5" hidden="1"/>
    <col min="791" max="791" width="2.140625" style="5" customWidth="1"/>
    <col min="792" max="792" width="3" style="5" customWidth="1"/>
    <col min="793" max="793" width="23" style="5" customWidth="1"/>
    <col min="794" max="794" width="27.5703125" style="5" customWidth="1"/>
    <col min="795" max="799" width="21" style="5" customWidth="1"/>
    <col min="800" max="800" width="3" style="5" customWidth="1"/>
    <col min="801" max="801" width="2.5703125" style="5" customWidth="1"/>
    <col min="802" max="808" width="11.42578125" style="5" hidden="1" customWidth="1"/>
    <col min="809" max="1046" width="11.42578125" style="5" hidden="1"/>
    <col min="1047" max="1047" width="2.140625" style="5" customWidth="1"/>
    <col min="1048" max="1048" width="3" style="5" customWidth="1"/>
    <col min="1049" max="1049" width="23" style="5" customWidth="1"/>
    <col min="1050" max="1050" width="27.5703125" style="5" customWidth="1"/>
    <col min="1051" max="1055" width="21" style="5" customWidth="1"/>
    <col min="1056" max="1056" width="3" style="5" customWidth="1"/>
    <col min="1057" max="1057" width="2.5703125" style="5" customWidth="1"/>
    <col min="1058" max="1064" width="11.42578125" style="5" hidden="1" customWidth="1"/>
    <col min="1065" max="1302" width="11.42578125" style="5" hidden="1"/>
    <col min="1303" max="1303" width="2.140625" style="5" customWidth="1"/>
    <col min="1304" max="1304" width="3" style="5" customWidth="1"/>
    <col min="1305" max="1305" width="23" style="5" customWidth="1"/>
    <col min="1306" max="1306" width="27.5703125" style="5" customWidth="1"/>
    <col min="1307" max="1311" width="21" style="5" customWidth="1"/>
    <col min="1312" max="1312" width="3" style="5" customWidth="1"/>
    <col min="1313" max="1313" width="2.5703125" style="5" customWidth="1"/>
    <col min="1314" max="1320" width="11.42578125" style="5" hidden="1" customWidth="1"/>
    <col min="1321" max="1558" width="11.42578125" style="5" hidden="1"/>
    <col min="1559" max="1559" width="2.140625" style="5" customWidth="1"/>
    <col min="1560" max="1560" width="3" style="5" customWidth="1"/>
    <col min="1561" max="1561" width="23" style="5" customWidth="1"/>
    <col min="1562" max="1562" width="27.5703125" style="5" customWidth="1"/>
    <col min="1563" max="1567" width="21" style="5" customWidth="1"/>
    <col min="1568" max="1568" width="3" style="5" customWidth="1"/>
    <col min="1569" max="1569" width="2.5703125" style="5" customWidth="1"/>
    <col min="1570" max="1576" width="11.42578125" style="5" hidden="1" customWidth="1"/>
    <col min="1577" max="1814" width="11.42578125" style="5" hidden="1"/>
    <col min="1815" max="1815" width="2.140625" style="5" customWidth="1"/>
    <col min="1816" max="1816" width="3" style="5" customWidth="1"/>
    <col min="1817" max="1817" width="23" style="5" customWidth="1"/>
    <col min="1818" max="1818" width="27.5703125" style="5" customWidth="1"/>
    <col min="1819" max="1823" width="21" style="5" customWidth="1"/>
    <col min="1824" max="1824" width="3" style="5" customWidth="1"/>
    <col min="1825" max="1825" width="2.5703125" style="5" customWidth="1"/>
    <col min="1826" max="1832" width="11.42578125" style="5" hidden="1" customWidth="1"/>
    <col min="1833" max="2070" width="11.42578125" style="5" hidden="1"/>
    <col min="2071" max="2071" width="2.140625" style="5" customWidth="1"/>
    <col min="2072" max="2072" width="3" style="5" customWidth="1"/>
    <col min="2073" max="2073" width="23" style="5" customWidth="1"/>
    <col min="2074" max="2074" width="27.5703125" style="5" customWidth="1"/>
    <col min="2075" max="2079" width="21" style="5" customWidth="1"/>
    <col min="2080" max="2080" width="3" style="5" customWidth="1"/>
    <col min="2081" max="2081" width="2.5703125" style="5" customWidth="1"/>
    <col min="2082" max="2088" width="11.42578125" style="5" hidden="1" customWidth="1"/>
    <col min="2089" max="2326" width="11.42578125" style="5" hidden="1"/>
    <col min="2327" max="2327" width="2.140625" style="5" customWidth="1"/>
    <col min="2328" max="2328" width="3" style="5" customWidth="1"/>
    <col min="2329" max="2329" width="23" style="5" customWidth="1"/>
    <col min="2330" max="2330" width="27.5703125" style="5" customWidth="1"/>
    <col min="2331" max="2335" width="21" style="5" customWidth="1"/>
    <col min="2336" max="2336" width="3" style="5" customWidth="1"/>
    <col min="2337" max="2337" width="2.5703125" style="5" customWidth="1"/>
    <col min="2338" max="2344" width="11.42578125" style="5" hidden="1" customWidth="1"/>
    <col min="2345" max="2582" width="11.42578125" style="5" hidden="1"/>
    <col min="2583" max="2583" width="2.140625" style="5" customWidth="1"/>
    <col min="2584" max="2584" width="3" style="5" customWidth="1"/>
    <col min="2585" max="2585" width="23" style="5" customWidth="1"/>
    <col min="2586" max="2586" width="27.5703125" style="5" customWidth="1"/>
    <col min="2587" max="2591" width="21" style="5" customWidth="1"/>
    <col min="2592" max="2592" width="3" style="5" customWidth="1"/>
    <col min="2593" max="2593" width="2.5703125" style="5" customWidth="1"/>
    <col min="2594" max="2600" width="11.42578125" style="5" hidden="1" customWidth="1"/>
    <col min="2601" max="2838" width="11.42578125" style="5" hidden="1"/>
    <col min="2839" max="2839" width="2.140625" style="5" customWidth="1"/>
    <col min="2840" max="2840" width="3" style="5" customWidth="1"/>
    <col min="2841" max="2841" width="23" style="5" customWidth="1"/>
    <col min="2842" max="2842" width="27.5703125" style="5" customWidth="1"/>
    <col min="2843" max="2847" width="21" style="5" customWidth="1"/>
    <col min="2848" max="2848" width="3" style="5" customWidth="1"/>
    <col min="2849" max="2849" width="2.5703125" style="5" customWidth="1"/>
    <col min="2850" max="2856" width="11.42578125" style="5" hidden="1" customWidth="1"/>
    <col min="2857" max="3094" width="11.42578125" style="5" hidden="1"/>
    <col min="3095" max="3095" width="2.140625" style="5" customWidth="1"/>
    <col min="3096" max="3096" width="3" style="5" customWidth="1"/>
    <col min="3097" max="3097" width="23" style="5" customWidth="1"/>
    <col min="3098" max="3098" width="27.5703125" style="5" customWidth="1"/>
    <col min="3099" max="3103" width="21" style="5" customWidth="1"/>
    <col min="3104" max="3104" width="3" style="5" customWidth="1"/>
    <col min="3105" max="3105" width="2.5703125" style="5" customWidth="1"/>
    <col min="3106" max="3112" width="11.42578125" style="5" hidden="1" customWidth="1"/>
    <col min="3113" max="3350" width="11.42578125" style="5" hidden="1"/>
    <col min="3351" max="3351" width="2.140625" style="5" customWidth="1"/>
    <col min="3352" max="3352" width="3" style="5" customWidth="1"/>
    <col min="3353" max="3353" width="23" style="5" customWidth="1"/>
    <col min="3354" max="3354" width="27.5703125" style="5" customWidth="1"/>
    <col min="3355" max="3359" width="21" style="5" customWidth="1"/>
    <col min="3360" max="3360" width="3" style="5" customWidth="1"/>
    <col min="3361" max="3361" width="2.5703125" style="5" customWidth="1"/>
    <col min="3362" max="3368" width="11.42578125" style="5" hidden="1" customWidth="1"/>
    <col min="3369" max="3606" width="11.42578125" style="5" hidden="1"/>
    <col min="3607" max="3607" width="2.140625" style="5" customWidth="1"/>
    <col min="3608" max="3608" width="3" style="5" customWidth="1"/>
    <col min="3609" max="3609" width="23" style="5" customWidth="1"/>
    <col min="3610" max="3610" width="27.5703125" style="5" customWidth="1"/>
    <col min="3611" max="3615" width="21" style="5" customWidth="1"/>
    <col min="3616" max="3616" width="3" style="5" customWidth="1"/>
    <col min="3617" max="3617" width="2.5703125" style="5" customWidth="1"/>
    <col min="3618" max="3624" width="11.42578125" style="5" hidden="1" customWidth="1"/>
    <col min="3625" max="3862" width="11.42578125" style="5" hidden="1"/>
    <col min="3863" max="3863" width="2.140625" style="5" customWidth="1"/>
    <col min="3864" max="3864" width="3" style="5" customWidth="1"/>
    <col min="3865" max="3865" width="23" style="5" customWidth="1"/>
    <col min="3866" max="3866" width="27.5703125" style="5" customWidth="1"/>
    <col min="3867" max="3871" width="21" style="5" customWidth="1"/>
    <col min="3872" max="3872" width="3" style="5" customWidth="1"/>
    <col min="3873" max="3873" width="2.5703125" style="5" customWidth="1"/>
    <col min="3874" max="3880" width="11.42578125" style="5" hidden="1" customWidth="1"/>
    <col min="3881" max="4118" width="11.42578125" style="5" hidden="1"/>
    <col min="4119" max="4119" width="2.140625" style="5" customWidth="1"/>
    <col min="4120" max="4120" width="3" style="5" customWidth="1"/>
    <col min="4121" max="4121" width="23" style="5" customWidth="1"/>
    <col min="4122" max="4122" width="27.5703125" style="5" customWidth="1"/>
    <col min="4123" max="4127" width="21" style="5" customWidth="1"/>
    <col min="4128" max="4128" width="3" style="5" customWidth="1"/>
    <col min="4129" max="4129" width="2.5703125" style="5" customWidth="1"/>
    <col min="4130" max="4136" width="11.42578125" style="5" hidden="1" customWidth="1"/>
    <col min="4137" max="4374" width="11.42578125" style="5" hidden="1"/>
    <col min="4375" max="4375" width="2.140625" style="5" customWidth="1"/>
    <col min="4376" max="4376" width="3" style="5" customWidth="1"/>
    <col min="4377" max="4377" width="23" style="5" customWidth="1"/>
    <col min="4378" max="4378" width="27.5703125" style="5" customWidth="1"/>
    <col min="4379" max="4383" width="21" style="5" customWidth="1"/>
    <col min="4384" max="4384" width="3" style="5" customWidth="1"/>
    <col min="4385" max="4385" width="2.5703125" style="5" customWidth="1"/>
    <col min="4386" max="4392" width="11.42578125" style="5" hidden="1" customWidth="1"/>
    <col min="4393" max="4630" width="11.42578125" style="5" hidden="1"/>
    <col min="4631" max="4631" width="2.140625" style="5" customWidth="1"/>
    <col min="4632" max="4632" width="3" style="5" customWidth="1"/>
    <col min="4633" max="4633" width="23" style="5" customWidth="1"/>
    <col min="4634" max="4634" width="27.5703125" style="5" customWidth="1"/>
    <col min="4635" max="4639" width="21" style="5" customWidth="1"/>
    <col min="4640" max="4640" width="3" style="5" customWidth="1"/>
    <col min="4641" max="4641" width="2.5703125" style="5" customWidth="1"/>
    <col min="4642" max="4648" width="11.42578125" style="5" hidden="1" customWidth="1"/>
    <col min="4649" max="4886" width="11.42578125" style="5" hidden="1"/>
    <col min="4887" max="4887" width="2.140625" style="5" customWidth="1"/>
    <col min="4888" max="4888" width="3" style="5" customWidth="1"/>
    <col min="4889" max="4889" width="23" style="5" customWidth="1"/>
    <col min="4890" max="4890" width="27.5703125" style="5" customWidth="1"/>
    <col min="4891" max="4895" width="21" style="5" customWidth="1"/>
    <col min="4896" max="4896" width="3" style="5" customWidth="1"/>
    <col min="4897" max="4897" width="2.5703125" style="5" customWidth="1"/>
    <col min="4898" max="4904" width="11.42578125" style="5" hidden="1" customWidth="1"/>
    <col min="4905" max="5142" width="11.42578125" style="5" hidden="1"/>
    <col min="5143" max="5143" width="2.140625" style="5" customWidth="1"/>
    <col min="5144" max="5144" width="3" style="5" customWidth="1"/>
    <col min="5145" max="5145" width="23" style="5" customWidth="1"/>
    <col min="5146" max="5146" width="27.5703125" style="5" customWidth="1"/>
    <col min="5147" max="5151" width="21" style="5" customWidth="1"/>
    <col min="5152" max="5152" width="3" style="5" customWidth="1"/>
    <col min="5153" max="5153" width="2.5703125" style="5" customWidth="1"/>
    <col min="5154" max="5160" width="11.42578125" style="5" hidden="1" customWidth="1"/>
    <col min="5161" max="5398" width="11.42578125" style="5" hidden="1"/>
    <col min="5399" max="5399" width="2.140625" style="5" customWidth="1"/>
    <col min="5400" max="5400" width="3" style="5" customWidth="1"/>
    <col min="5401" max="5401" width="23" style="5" customWidth="1"/>
    <col min="5402" max="5402" width="27.5703125" style="5" customWidth="1"/>
    <col min="5403" max="5407" width="21" style="5" customWidth="1"/>
    <col min="5408" max="5408" width="3" style="5" customWidth="1"/>
    <col min="5409" max="5409" width="2.5703125" style="5" customWidth="1"/>
    <col min="5410" max="5416" width="11.42578125" style="5" hidden="1" customWidth="1"/>
    <col min="5417" max="5654" width="11.42578125" style="5" hidden="1"/>
    <col min="5655" max="5655" width="2.140625" style="5" customWidth="1"/>
    <col min="5656" max="5656" width="3" style="5" customWidth="1"/>
    <col min="5657" max="5657" width="23" style="5" customWidth="1"/>
    <col min="5658" max="5658" width="27.5703125" style="5" customWidth="1"/>
    <col min="5659" max="5663" width="21" style="5" customWidth="1"/>
    <col min="5664" max="5664" width="3" style="5" customWidth="1"/>
    <col min="5665" max="5665" width="2.5703125" style="5" customWidth="1"/>
    <col min="5666" max="5672" width="11.42578125" style="5" hidden="1" customWidth="1"/>
    <col min="5673" max="5910" width="11.42578125" style="5" hidden="1"/>
    <col min="5911" max="5911" width="2.140625" style="5" customWidth="1"/>
    <col min="5912" max="5912" width="3" style="5" customWidth="1"/>
    <col min="5913" max="5913" width="23" style="5" customWidth="1"/>
    <col min="5914" max="5914" width="27.5703125" style="5" customWidth="1"/>
    <col min="5915" max="5919" width="21" style="5" customWidth="1"/>
    <col min="5920" max="5920" width="3" style="5" customWidth="1"/>
    <col min="5921" max="5921" width="2.5703125" style="5" customWidth="1"/>
    <col min="5922" max="5928" width="11.42578125" style="5" hidden="1" customWidth="1"/>
    <col min="5929" max="6166" width="11.42578125" style="5" hidden="1"/>
    <col min="6167" max="6167" width="2.140625" style="5" customWidth="1"/>
    <col min="6168" max="6168" width="3" style="5" customWidth="1"/>
    <col min="6169" max="6169" width="23" style="5" customWidth="1"/>
    <col min="6170" max="6170" width="27.5703125" style="5" customWidth="1"/>
    <col min="6171" max="6175" width="21" style="5" customWidth="1"/>
    <col min="6176" max="6176" width="3" style="5" customWidth="1"/>
    <col min="6177" max="6177" width="2.5703125" style="5" customWidth="1"/>
    <col min="6178" max="6184" width="11.42578125" style="5" hidden="1" customWidth="1"/>
    <col min="6185" max="6422" width="11.42578125" style="5" hidden="1"/>
    <col min="6423" max="6423" width="2.140625" style="5" customWidth="1"/>
    <col min="6424" max="6424" width="3" style="5" customWidth="1"/>
    <col min="6425" max="6425" width="23" style="5" customWidth="1"/>
    <col min="6426" max="6426" width="27.5703125" style="5" customWidth="1"/>
    <col min="6427" max="6431" width="21" style="5" customWidth="1"/>
    <col min="6432" max="6432" width="3" style="5" customWidth="1"/>
    <col min="6433" max="6433" width="2.5703125" style="5" customWidth="1"/>
    <col min="6434" max="6440" width="11.42578125" style="5" hidden="1" customWidth="1"/>
    <col min="6441" max="6678" width="11.42578125" style="5" hidden="1"/>
    <col min="6679" max="6679" width="2.140625" style="5" customWidth="1"/>
    <col min="6680" max="6680" width="3" style="5" customWidth="1"/>
    <col min="6681" max="6681" width="23" style="5" customWidth="1"/>
    <col min="6682" max="6682" width="27.5703125" style="5" customWidth="1"/>
    <col min="6683" max="6687" width="21" style="5" customWidth="1"/>
    <col min="6688" max="6688" width="3" style="5" customWidth="1"/>
    <col min="6689" max="6689" width="2.5703125" style="5" customWidth="1"/>
    <col min="6690" max="6696" width="11.42578125" style="5" hidden="1" customWidth="1"/>
    <col min="6697" max="6934" width="11.42578125" style="5" hidden="1"/>
    <col min="6935" max="6935" width="2.140625" style="5" customWidth="1"/>
    <col min="6936" max="6936" width="3" style="5" customWidth="1"/>
    <col min="6937" max="6937" width="23" style="5" customWidth="1"/>
    <col min="6938" max="6938" width="27.5703125" style="5" customWidth="1"/>
    <col min="6939" max="6943" width="21" style="5" customWidth="1"/>
    <col min="6944" max="6944" width="3" style="5" customWidth="1"/>
    <col min="6945" max="6945" width="2.5703125" style="5" customWidth="1"/>
    <col min="6946" max="6952" width="11.42578125" style="5" hidden="1" customWidth="1"/>
    <col min="6953" max="7190" width="11.42578125" style="5" hidden="1"/>
    <col min="7191" max="7191" width="2.140625" style="5" customWidth="1"/>
    <col min="7192" max="7192" width="3" style="5" customWidth="1"/>
    <col min="7193" max="7193" width="23" style="5" customWidth="1"/>
    <col min="7194" max="7194" width="27.5703125" style="5" customWidth="1"/>
    <col min="7195" max="7199" width="21" style="5" customWidth="1"/>
    <col min="7200" max="7200" width="3" style="5" customWidth="1"/>
    <col min="7201" max="7201" width="2.5703125" style="5" customWidth="1"/>
    <col min="7202" max="7208" width="11.42578125" style="5" hidden="1" customWidth="1"/>
    <col min="7209" max="7446" width="11.42578125" style="5" hidden="1"/>
    <col min="7447" max="7447" width="2.140625" style="5" customWidth="1"/>
    <col min="7448" max="7448" width="3" style="5" customWidth="1"/>
    <col min="7449" max="7449" width="23" style="5" customWidth="1"/>
    <col min="7450" max="7450" width="27.5703125" style="5" customWidth="1"/>
    <col min="7451" max="7455" width="21" style="5" customWidth="1"/>
    <col min="7456" max="7456" width="3" style="5" customWidth="1"/>
    <col min="7457" max="7457" width="2.5703125" style="5" customWidth="1"/>
    <col min="7458" max="7464" width="11.42578125" style="5" hidden="1" customWidth="1"/>
    <col min="7465" max="7702" width="11.42578125" style="5" hidden="1"/>
    <col min="7703" max="7703" width="2.140625" style="5" customWidth="1"/>
    <col min="7704" max="7704" width="3" style="5" customWidth="1"/>
    <col min="7705" max="7705" width="23" style="5" customWidth="1"/>
    <col min="7706" max="7706" width="27.5703125" style="5" customWidth="1"/>
    <col min="7707" max="7711" width="21" style="5" customWidth="1"/>
    <col min="7712" max="7712" width="3" style="5" customWidth="1"/>
    <col min="7713" max="7713" width="2.5703125" style="5" customWidth="1"/>
    <col min="7714" max="7720" width="11.42578125" style="5" hidden="1" customWidth="1"/>
    <col min="7721" max="7958" width="11.42578125" style="5" hidden="1"/>
    <col min="7959" max="7959" width="2.140625" style="5" customWidth="1"/>
    <col min="7960" max="7960" width="3" style="5" customWidth="1"/>
    <col min="7961" max="7961" width="23" style="5" customWidth="1"/>
    <col min="7962" max="7962" width="27.5703125" style="5" customWidth="1"/>
    <col min="7963" max="7967" width="21" style="5" customWidth="1"/>
    <col min="7968" max="7968" width="3" style="5" customWidth="1"/>
    <col min="7969" max="7969" width="2.5703125" style="5" customWidth="1"/>
    <col min="7970" max="7976" width="11.42578125" style="5" hidden="1" customWidth="1"/>
    <col min="7977" max="8214" width="11.42578125" style="5" hidden="1"/>
    <col min="8215" max="8215" width="2.140625" style="5" customWidth="1"/>
    <col min="8216" max="8216" width="3" style="5" customWidth="1"/>
    <col min="8217" max="8217" width="23" style="5" customWidth="1"/>
    <col min="8218" max="8218" width="27.5703125" style="5" customWidth="1"/>
    <col min="8219" max="8223" width="21" style="5" customWidth="1"/>
    <col min="8224" max="8224" width="3" style="5" customWidth="1"/>
    <col min="8225" max="8225" width="2.5703125" style="5" customWidth="1"/>
    <col min="8226" max="8232" width="11.42578125" style="5" hidden="1" customWidth="1"/>
    <col min="8233" max="8470" width="11.42578125" style="5" hidden="1"/>
    <col min="8471" max="8471" width="2.140625" style="5" customWidth="1"/>
    <col min="8472" max="8472" width="3" style="5" customWidth="1"/>
    <col min="8473" max="8473" width="23" style="5" customWidth="1"/>
    <col min="8474" max="8474" width="27.5703125" style="5" customWidth="1"/>
    <col min="8475" max="8479" width="21" style="5" customWidth="1"/>
    <col min="8480" max="8480" width="3" style="5" customWidth="1"/>
    <col min="8481" max="8481" width="2.5703125" style="5" customWidth="1"/>
    <col min="8482" max="8488" width="11.42578125" style="5" hidden="1" customWidth="1"/>
    <col min="8489" max="8726" width="11.42578125" style="5" hidden="1"/>
    <col min="8727" max="8727" width="2.140625" style="5" customWidth="1"/>
    <col min="8728" max="8728" width="3" style="5" customWidth="1"/>
    <col min="8729" max="8729" width="23" style="5" customWidth="1"/>
    <col min="8730" max="8730" width="27.5703125" style="5" customWidth="1"/>
    <col min="8731" max="8735" width="21" style="5" customWidth="1"/>
    <col min="8736" max="8736" width="3" style="5" customWidth="1"/>
    <col min="8737" max="8737" width="2.5703125" style="5" customWidth="1"/>
    <col min="8738" max="8744" width="11.42578125" style="5" hidden="1" customWidth="1"/>
    <col min="8745" max="8982" width="11.42578125" style="5" hidden="1"/>
    <col min="8983" max="8983" width="2.140625" style="5" customWidth="1"/>
    <col min="8984" max="8984" width="3" style="5" customWidth="1"/>
    <col min="8985" max="8985" width="23" style="5" customWidth="1"/>
    <col min="8986" max="8986" width="27.5703125" style="5" customWidth="1"/>
    <col min="8987" max="8991" width="21" style="5" customWidth="1"/>
    <col min="8992" max="8992" width="3" style="5" customWidth="1"/>
    <col min="8993" max="8993" width="2.5703125" style="5" customWidth="1"/>
    <col min="8994" max="9000" width="11.42578125" style="5" hidden="1" customWidth="1"/>
    <col min="9001" max="9238" width="11.42578125" style="5" hidden="1"/>
    <col min="9239" max="9239" width="2.140625" style="5" customWidth="1"/>
    <col min="9240" max="9240" width="3" style="5" customWidth="1"/>
    <col min="9241" max="9241" width="23" style="5" customWidth="1"/>
    <col min="9242" max="9242" width="27.5703125" style="5" customWidth="1"/>
    <col min="9243" max="9247" width="21" style="5" customWidth="1"/>
    <col min="9248" max="9248" width="3" style="5" customWidth="1"/>
    <col min="9249" max="9249" width="2.5703125" style="5" customWidth="1"/>
    <col min="9250" max="9256" width="11.42578125" style="5" hidden="1" customWidth="1"/>
    <col min="9257" max="9494" width="11.42578125" style="5" hidden="1"/>
    <col min="9495" max="9495" width="2.140625" style="5" customWidth="1"/>
    <col min="9496" max="9496" width="3" style="5" customWidth="1"/>
    <col min="9497" max="9497" width="23" style="5" customWidth="1"/>
    <col min="9498" max="9498" width="27.5703125" style="5" customWidth="1"/>
    <col min="9499" max="9503" width="21" style="5" customWidth="1"/>
    <col min="9504" max="9504" width="3" style="5" customWidth="1"/>
    <col min="9505" max="9505" width="2.5703125" style="5" customWidth="1"/>
    <col min="9506" max="9512" width="11.42578125" style="5" hidden="1" customWidth="1"/>
    <col min="9513" max="9750" width="11.42578125" style="5" hidden="1"/>
    <col min="9751" max="9751" width="2.140625" style="5" customWidth="1"/>
    <col min="9752" max="9752" width="3" style="5" customWidth="1"/>
    <col min="9753" max="9753" width="23" style="5" customWidth="1"/>
    <col min="9754" max="9754" width="27.5703125" style="5" customWidth="1"/>
    <col min="9755" max="9759" width="21" style="5" customWidth="1"/>
    <col min="9760" max="9760" width="3" style="5" customWidth="1"/>
    <col min="9761" max="9761" width="2.5703125" style="5" customWidth="1"/>
    <col min="9762" max="9768" width="11.42578125" style="5" hidden="1" customWidth="1"/>
    <col min="9769" max="10006" width="11.42578125" style="5" hidden="1"/>
    <col min="10007" max="10007" width="2.140625" style="5" customWidth="1"/>
    <col min="10008" max="10008" width="3" style="5" customWidth="1"/>
    <col min="10009" max="10009" width="23" style="5" customWidth="1"/>
    <col min="10010" max="10010" width="27.5703125" style="5" customWidth="1"/>
    <col min="10011" max="10015" width="21" style="5" customWidth="1"/>
    <col min="10016" max="10016" width="3" style="5" customWidth="1"/>
    <col min="10017" max="10017" width="2.5703125" style="5" customWidth="1"/>
    <col min="10018" max="10024" width="11.42578125" style="5" hidden="1" customWidth="1"/>
    <col min="10025" max="10262" width="11.42578125" style="5" hidden="1"/>
    <col min="10263" max="10263" width="2.140625" style="5" customWidth="1"/>
    <col min="10264" max="10264" width="3" style="5" customWidth="1"/>
    <col min="10265" max="10265" width="23" style="5" customWidth="1"/>
    <col min="10266" max="10266" width="27.5703125" style="5" customWidth="1"/>
    <col min="10267" max="10271" width="21" style="5" customWidth="1"/>
    <col min="10272" max="10272" width="3" style="5" customWidth="1"/>
    <col min="10273" max="10273" width="2.5703125" style="5" customWidth="1"/>
    <col min="10274" max="10280" width="11.42578125" style="5" hidden="1" customWidth="1"/>
    <col min="10281" max="10518" width="11.42578125" style="5" hidden="1"/>
    <col min="10519" max="10519" width="2.140625" style="5" customWidth="1"/>
    <col min="10520" max="10520" width="3" style="5" customWidth="1"/>
    <col min="10521" max="10521" width="23" style="5" customWidth="1"/>
    <col min="10522" max="10522" width="27.5703125" style="5" customWidth="1"/>
    <col min="10523" max="10527" width="21" style="5" customWidth="1"/>
    <col min="10528" max="10528" width="3" style="5" customWidth="1"/>
    <col min="10529" max="10529" width="2.5703125" style="5" customWidth="1"/>
    <col min="10530" max="10536" width="11.42578125" style="5" hidden="1" customWidth="1"/>
    <col min="10537" max="10774" width="11.42578125" style="5" hidden="1"/>
    <col min="10775" max="10775" width="2.140625" style="5" customWidth="1"/>
    <col min="10776" max="10776" width="3" style="5" customWidth="1"/>
    <col min="10777" max="10777" width="23" style="5" customWidth="1"/>
    <col min="10778" max="10778" width="27.5703125" style="5" customWidth="1"/>
    <col min="10779" max="10783" width="21" style="5" customWidth="1"/>
    <col min="10784" max="10784" width="3" style="5" customWidth="1"/>
    <col min="10785" max="10785" width="2.5703125" style="5" customWidth="1"/>
    <col min="10786" max="10792" width="11.42578125" style="5" hidden="1" customWidth="1"/>
    <col min="10793" max="11030" width="11.42578125" style="5" hidden="1"/>
    <col min="11031" max="11031" width="2.140625" style="5" customWidth="1"/>
    <col min="11032" max="11032" width="3" style="5" customWidth="1"/>
    <col min="11033" max="11033" width="23" style="5" customWidth="1"/>
    <col min="11034" max="11034" width="27.5703125" style="5" customWidth="1"/>
    <col min="11035" max="11039" width="21" style="5" customWidth="1"/>
    <col min="11040" max="11040" width="3" style="5" customWidth="1"/>
    <col min="11041" max="11041" width="2.5703125" style="5" customWidth="1"/>
    <col min="11042" max="11048" width="11.42578125" style="5" hidden="1" customWidth="1"/>
    <col min="11049" max="11286" width="11.42578125" style="5" hidden="1"/>
    <col min="11287" max="11287" width="2.140625" style="5" customWidth="1"/>
    <col min="11288" max="11288" width="3" style="5" customWidth="1"/>
    <col min="11289" max="11289" width="23" style="5" customWidth="1"/>
    <col min="11290" max="11290" width="27.5703125" style="5" customWidth="1"/>
    <col min="11291" max="11295" width="21" style="5" customWidth="1"/>
    <col min="11296" max="11296" width="3" style="5" customWidth="1"/>
    <col min="11297" max="11297" width="2.5703125" style="5" customWidth="1"/>
    <col min="11298" max="11304" width="11.42578125" style="5" hidden="1" customWidth="1"/>
    <col min="11305" max="11542" width="11.42578125" style="5" hidden="1"/>
    <col min="11543" max="11543" width="2.140625" style="5" customWidth="1"/>
    <col min="11544" max="11544" width="3" style="5" customWidth="1"/>
    <col min="11545" max="11545" width="23" style="5" customWidth="1"/>
    <col min="11546" max="11546" width="27.5703125" style="5" customWidth="1"/>
    <col min="11547" max="11551" width="21" style="5" customWidth="1"/>
    <col min="11552" max="11552" width="3" style="5" customWidth="1"/>
    <col min="11553" max="11553" width="2.5703125" style="5" customWidth="1"/>
    <col min="11554" max="11560" width="11.42578125" style="5" hidden="1" customWidth="1"/>
    <col min="11561" max="11798" width="11.42578125" style="5" hidden="1"/>
    <col min="11799" max="11799" width="2.140625" style="5" customWidth="1"/>
    <col min="11800" max="11800" width="3" style="5" customWidth="1"/>
    <col min="11801" max="11801" width="23" style="5" customWidth="1"/>
    <col min="11802" max="11802" width="27.5703125" style="5" customWidth="1"/>
    <col min="11803" max="11807" width="21" style="5" customWidth="1"/>
    <col min="11808" max="11808" width="3" style="5" customWidth="1"/>
    <col min="11809" max="11809" width="2.5703125" style="5" customWidth="1"/>
    <col min="11810" max="11816" width="11.42578125" style="5" hidden="1" customWidth="1"/>
    <col min="11817" max="12054" width="11.42578125" style="5" hidden="1"/>
    <col min="12055" max="12055" width="2.140625" style="5" customWidth="1"/>
    <col min="12056" max="12056" width="3" style="5" customWidth="1"/>
    <col min="12057" max="12057" width="23" style="5" customWidth="1"/>
    <col min="12058" max="12058" width="27.5703125" style="5" customWidth="1"/>
    <col min="12059" max="12063" width="21" style="5" customWidth="1"/>
    <col min="12064" max="12064" width="3" style="5" customWidth="1"/>
    <col min="12065" max="12065" width="2.5703125" style="5" customWidth="1"/>
    <col min="12066" max="12072" width="11.42578125" style="5" hidden="1" customWidth="1"/>
    <col min="12073" max="12310" width="11.42578125" style="5" hidden="1"/>
    <col min="12311" max="12311" width="2.140625" style="5" customWidth="1"/>
    <col min="12312" max="12312" width="3" style="5" customWidth="1"/>
    <col min="12313" max="12313" width="23" style="5" customWidth="1"/>
    <col min="12314" max="12314" width="27.5703125" style="5" customWidth="1"/>
    <col min="12315" max="12319" width="21" style="5" customWidth="1"/>
    <col min="12320" max="12320" width="3" style="5" customWidth="1"/>
    <col min="12321" max="12321" width="2.5703125" style="5" customWidth="1"/>
    <col min="12322" max="12328" width="11.42578125" style="5" hidden="1" customWidth="1"/>
    <col min="12329" max="12566" width="11.42578125" style="5" hidden="1"/>
    <col min="12567" max="12567" width="2.140625" style="5" customWidth="1"/>
    <col min="12568" max="12568" width="3" style="5" customWidth="1"/>
    <col min="12569" max="12569" width="23" style="5" customWidth="1"/>
    <col min="12570" max="12570" width="27.5703125" style="5" customWidth="1"/>
    <col min="12571" max="12575" width="21" style="5" customWidth="1"/>
    <col min="12576" max="12576" width="3" style="5" customWidth="1"/>
    <col min="12577" max="12577" width="2.5703125" style="5" customWidth="1"/>
    <col min="12578" max="12584" width="11.42578125" style="5" hidden="1" customWidth="1"/>
    <col min="12585" max="12822" width="11.42578125" style="5" hidden="1"/>
    <col min="12823" max="12823" width="2.140625" style="5" customWidth="1"/>
    <col min="12824" max="12824" width="3" style="5" customWidth="1"/>
    <col min="12825" max="12825" width="23" style="5" customWidth="1"/>
    <col min="12826" max="12826" width="27.5703125" style="5" customWidth="1"/>
    <col min="12827" max="12831" width="21" style="5" customWidth="1"/>
    <col min="12832" max="12832" width="3" style="5" customWidth="1"/>
    <col min="12833" max="12833" width="2.5703125" style="5" customWidth="1"/>
    <col min="12834" max="12840" width="11.42578125" style="5" hidden="1" customWidth="1"/>
    <col min="12841" max="13078" width="11.42578125" style="5" hidden="1"/>
    <col min="13079" max="13079" width="2.140625" style="5" customWidth="1"/>
    <col min="13080" max="13080" width="3" style="5" customWidth="1"/>
    <col min="13081" max="13081" width="23" style="5" customWidth="1"/>
    <col min="13082" max="13082" width="27.5703125" style="5" customWidth="1"/>
    <col min="13083" max="13087" width="21" style="5" customWidth="1"/>
    <col min="13088" max="13088" width="3" style="5" customWidth="1"/>
    <col min="13089" max="13089" width="2.5703125" style="5" customWidth="1"/>
    <col min="13090" max="13096" width="11.42578125" style="5" hidden="1" customWidth="1"/>
    <col min="13097" max="13334" width="11.42578125" style="5" hidden="1"/>
    <col min="13335" max="13335" width="2.140625" style="5" customWidth="1"/>
    <col min="13336" max="13336" width="3" style="5" customWidth="1"/>
    <col min="13337" max="13337" width="23" style="5" customWidth="1"/>
    <col min="13338" max="13338" width="27.5703125" style="5" customWidth="1"/>
    <col min="13339" max="13343" width="21" style="5" customWidth="1"/>
    <col min="13344" max="13344" width="3" style="5" customWidth="1"/>
    <col min="13345" max="13345" width="2.5703125" style="5" customWidth="1"/>
    <col min="13346" max="13352" width="11.42578125" style="5" hidden="1" customWidth="1"/>
    <col min="13353" max="13590" width="11.42578125" style="5" hidden="1"/>
    <col min="13591" max="13591" width="2.140625" style="5" customWidth="1"/>
    <col min="13592" max="13592" width="3" style="5" customWidth="1"/>
    <col min="13593" max="13593" width="23" style="5" customWidth="1"/>
    <col min="13594" max="13594" width="27.5703125" style="5" customWidth="1"/>
    <col min="13595" max="13599" width="21" style="5" customWidth="1"/>
    <col min="13600" max="13600" width="3" style="5" customWidth="1"/>
    <col min="13601" max="13601" width="2.5703125" style="5" customWidth="1"/>
    <col min="13602" max="13608" width="11.42578125" style="5" hidden="1" customWidth="1"/>
    <col min="13609" max="13846" width="11.42578125" style="5" hidden="1"/>
    <col min="13847" max="13847" width="2.140625" style="5" customWidth="1"/>
    <col min="13848" max="13848" width="3" style="5" customWidth="1"/>
    <col min="13849" max="13849" width="23" style="5" customWidth="1"/>
    <col min="13850" max="13850" width="27.5703125" style="5" customWidth="1"/>
    <col min="13851" max="13855" width="21" style="5" customWidth="1"/>
    <col min="13856" max="13856" width="3" style="5" customWidth="1"/>
    <col min="13857" max="13857" width="2.5703125" style="5" customWidth="1"/>
    <col min="13858" max="13864" width="11.42578125" style="5" hidden="1" customWidth="1"/>
    <col min="13865" max="14102" width="11.42578125" style="5" hidden="1"/>
    <col min="14103" max="14103" width="2.140625" style="5" customWidth="1"/>
    <col min="14104" max="14104" width="3" style="5" customWidth="1"/>
    <col min="14105" max="14105" width="23" style="5" customWidth="1"/>
    <col min="14106" max="14106" width="27.5703125" style="5" customWidth="1"/>
    <col min="14107" max="14111" width="21" style="5" customWidth="1"/>
    <col min="14112" max="14112" width="3" style="5" customWidth="1"/>
    <col min="14113" max="14113" width="2.5703125" style="5" customWidth="1"/>
    <col min="14114" max="14120" width="11.42578125" style="5" hidden="1" customWidth="1"/>
    <col min="14121" max="14358" width="11.42578125" style="5" hidden="1"/>
    <col min="14359" max="14359" width="2.140625" style="5" customWidth="1"/>
    <col min="14360" max="14360" width="3" style="5" customWidth="1"/>
    <col min="14361" max="14361" width="23" style="5" customWidth="1"/>
    <col min="14362" max="14362" width="27.5703125" style="5" customWidth="1"/>
    <col min="14363" max="14367" width="21" style="5" customWidth="1"/>
    <col min="14368" max="14368" width="3" style="5" customWidth="1"/>
    <col min="14369" max="14369" width="2.5703125" style="5" customWidth="1"/>
    <col min="14370" max="14376" width="11.42578125" style="5" hidden="1" customWidth="1"/>
    <col min="14377" max="14614" width="11.42578125" style="5" hidden="1"/>
    <col min="14615" max="14615" width="2.140625" style="5" customWidth="1"/>
    <col min="14616" max="14616" width="3" style="5" customWidth="1"/>
    <col min="14617" max="14617" width="23" style="5" customWidth="1"/>
    <col min="14618" max="14618" width="27.5703125" style="5" customWidth="1"/>
    <col min="14619" max="14623" width="21" style="5" customWidth="1"/>
    <col min="14624" max="14624" width="3" style="5" customWidth="1"/>
    <col min="14625" max="14625" width="2.5703125" style="5" customWidth="1"/>
    <col min="14626" max="14632" width="11.42578125" style="5" hidden="1" customWidth="1"/>
    <col min="14633" max="14870" width="11.42578125" style="5" hidden="1"/>
    <col min="14871" max="14871" width="2.140625" style="5" customWidth="1"/>
    <col min="14872" max="14872" width="3" style="5" customWidth="1"/>
    <col min="14873" max="14873" width="23" style="5" customWidth="1"/>
    <col min="14874" max="14874" width="27.5703125" style="5" customWidth="1"/>
    <col min="14875" max="14879" width="21" style="5" customWidth="1"/>
    <col min="14880" max="14880" width="3" style="5" customWidth="1"/>
    <col min="14881" max="14881" width="2.5703125" style="5" customWidth="1"/>
    <col min="14882" max="14888" width="11.42578125" style="5" hidden="1" customWidth="1"/>
    <col min="14889" max="15126" width="11.42578125" style="5" hidden="1"/>
    <col min="15127" max="15127" width="2.140625" style="5" customWidth="1"/>
    <col min="15128" max="15128" width="3" style="5" customWidth="1"/>
    <col min="15129" max="15129" width="23" style="5" customWidth="1"/>
    <col min="15130" max="15130" width="27.5703125" style="5" customWidth="1"/>
    <col min="15131" max="15135" width="21" style="5" customWidth="1"/>
    <col min="15136" max="15136" width="3" style="5" customWidth="1"/>
    <col min="15137" max="15137" width="2.5703125" style="5" customWidth="1"/>
    <col min="15138" max="15144" width="11.42578125" style="5" hidden="1" customWidth="1"/>
    <col min="15145" max="15382" width="11.42578125" style="5" hidden="1"/>
    <col min="15383" max="15383" width="2.140625" style="5" customWidth="1"/>
    <col min="15384" max="15384" width="3" style="5" customWidth="1"/>
    <col min="15385" max="15385" width="23" style="5" customWidth="1"/>
    <col min="15386" max="15386" width="27.5703125" style="5" customWidth="1"/>
    <col min="15387" max="15391" width="21" style="5" customWidth="1"/>
    <col min="15392" max="15392" width="3" style="5" customWidth="1"/>
    <col min="15393" max="15393" width="2.5703125" style="5" customWidth="1"/>
    <col min="15394" max="15400" width="11.42578125" style="5" hidden="1" customWidth="1"/>
    <col min="15401" max="15638" width="11.42578125" style="5" hidden="1"/>
    <col min="15639" max="15639" width="2.140625" style="5" customWidth="1"/>
    <col min="15640" max="15640" width="3" style="5" customWidth="1"/>
    <col min="15641" max="15641" width="23" style="5" customWidth="1"/>
    <col min="15642" max="15642" width="27.5703125" style="5" customWidth="1"/>
    <col min="15643" max="15647" width="21" style="5" customWidth="1"/>
    <col min="15648" max="15648" width="3" style="5" customWidth="1"/>
    <col min="15649" max="15649" width="2.5703125" style="5" customWidth="1"/>
    <col min="15650" max="15656" width="11.42578125" style="5" hidden="1" customWidth="1"/>
    <col min="15657" max="15894" width="11.42578125" style="5" hidden="1"/>
    <col min="15895" max="15895" width="2.140625" style="5" customWidth="1"/>
    <col min="15896" max="15896" width="3" style="5" customWidth="1"/>
    <col min="15897" max="15897" width="23" style="5" customWidth="1"/>
    <col min="15898" max="15898" width="27.5703125" style="5" customWidth="1"/>
    <col min="15899" max="15903" width="21" style="5" customWidth="1"/>
    <col min="15904" max="15904" width="3" style="5" customWidth="1"/>
    <col min="15905" max="15905" width="2.5703125" style="5" customWidth="1"/>
    <col min="15906" max="15912" width="11.42578125" style="5" hidden="1" customWidth="1"/>
    <col min="15913" max="16150" width="11.42578125" style="5" hidden="1"/>
    <col min="16151" max="16151" width="2.140625" style="5" customWidth="1"/>
    <col min="16152" max="16152" width="3" style="5" customWidth="1"/>
    <col min="16153" max="16153" width="23" style="5" customWidth="1"/>
    <col min="16154" max="16154" width="27.5703125" style="5" customWidth="1"/>
    <col min="16155" max="16159" width="21" style="5" customWidth="1"/>
    <col min="16160" max="16160" width="3" style="5" customWidth="1"/>
    <col min="16161" max="16161" width="2.5703125" style="5" customWidth="1"/>
    <col min="16162" max="16168" width="11.42578125" style="5" hidden="1" customWidth="1"/>
    <col min="16169" max="16384" width="11.42578125" style="5" hidden="1"/>
  </cols>
  <sheetData>
    <row r="1" spans="2:36" ht="8.25" customHeight="1" x14ac:dyDescent="0.25">
      <c r="B1" s="6"/>
      <c r="C1" s="26"/>
      <c r="D1" s="616"/>
      <c r="E1" s="616"/>
      <c r="F1" s="616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523"/>
      <c r="AG1" s="617"/>
      <c r="AH1" s="617"/>
      <c r="AI1" s="6"/>
      <c r="AJ1" s="6"/>
    </row>
    <row r="2" spans="2:36" ht="9" customHeight="1" x14ac:dyDescent="0.25">
      <c r="B2" s="6"/>
      <c r="C2" s="2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x14ac:dyDescent="0.25">
      <c r="B3" s="6"/>
      <c r="C3" s="133"/>
      <c r="D3" s="597" t="s">
        <v>354</v>
      </c>
      <c r="E3" s="597"/>
      <c r="F3" s="597"/>
      <c r="G3" s="597"/>
      <c r="H3" s="597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133"/>
      <c r="AG3" s="134"/>
      <c r="AH3" s="134"/>
      <c r="AI3" s="6"/>
      <c r="AJ3" s="6"/>
    </row>
    <row r="4" spans="2:36" x14ac:dyDescent="0.25">
      <c r="B4" s="6"/>
      <c r="C4" s="133"/>
      <c r="D4" s="597" t="s">
        <v>127</v>
      </c>
      <c r="E4" s="597"/>
      <c r="F4" s="597"/>
      <c r="G4" s="597"/>
      <c r="H4" s="597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133"/>
      <c r="AG4" s="134"/>
      <c r="AH4" s="134"/>
      <c r="AI4" s="6"/>
      <c r="AJ4" s="6"/>
    </row>
    <row r="5" spans="2:36" x14ac:dyDescent="0.25">
      <c r="B5" s="6"/>
      <c r="C5" s="133"/>
      <c r="D5" s="597" t="s">
        <v>355</v>
      </c>
      <c r="E5" s="597"/>
      <c r="F5" s="597"/>
      <c r="G5" s="597"/>
      <c r="H5" s="597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133"/>
      <c r="AG5" s="134"/>
      <c r="AH5" s="134"/>
      <c r="AI5" s="6"/>
      <c r="AJ5" s="6"/>
    </row>
    <row r="6" spans="2:36" x14ac:dyDescent="0.25">
      <c r="B6" s="6"/>
      <c r="C6" s="133"/>
      <c r="D6" s="609" t="s">
        <v>316</v>
      </c>
      <c r="E6" s="609"/>
      <c r="F6" s="609"/>
      <c r="G6" s="609"/>
      <c r="H6" s="609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19"/>
      <c r="AF6" s="133"/>
      <c r="AG6" s="134"/>
      <c r="AH6" s="134"/>
      <c r="AI6" s="6"/>
      <c r="AJ6" s="6"/>
    </row>
    <row r="7" spans="2:36" x14ac:dyDescent="0.25">
      <c r="B7" s="135"/>
      <c r="C7" s="11" t="s">
        <v>61</v>
      </c>
      <c r="D7" s="568" t="s">
        <v>196</v>
      </c>
      <c r="E7" s="568"/>
      <c r="F7" s="568"/>
      <c r="G7" s="568"/>
      <c r="H7" s="56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22"/>
      <c r="AG7" s="522"/>
      <c r="AH7" s="522"/>
      <c r="AI7" s="522"/>
      <c r="AJ7" s="522"/>
    </row>
    <row r="8" spans="2:36" ht="9.75" customHeight="1" x14ac:dyDescent="0.25"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"/>
      <c r="AH8" s="6"/>
      <c r="AI8" s="6"/>
      <c r="AJ8" s="6"/>
    </row>
    <row r="9" spans="2:36" ht="8.25" customHeight="1" x14ac:dyDescent="0.25"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19"/>
      <c r="AE9" s="619"/>
      <c r="AF9" s="619"/>
      <c r="AG9" s="6"/>
      <c r="AH9" s="6"/>
      <c r="AI9" s="6"/>
      <c r="AJ9" s="6"/>
    </row>
    <row r="10" spans="2:36" x14ac:dyDescent="0.25">
      <c r="B10" s="527"/>
      <c r="C10" s="631" t="s">
        <v>0</v>
      </c>
      <c r="D10" s="631"/>
      <c r="E10" s="632" t="s">
        <v>356</v>
      </c>
      <c r="F10" s="633"/>
      <c r="G10" s="634" t="s">
        <v>357</v>
      </c>
      <c r="H10" s="635"/>
      <c r="I10" s="631" t="s">
        <v>358</v>
      </c>
      <c r="J10" s="631"/>
      <c r="K10" s="631" t="s">
        <v>359</v>
      </c>
      <c r="L10" s="631"/>
      <c r="M10" s="631" t="s">
        <v>360</v>
      </c>
      <c r="N10" s="631"/>
      <c r="O10" s="631" t="s">
        <v>361</v>
      </c>
      <c r="P10" s="631"/>
      <c r="Q10" s="631" t="s">
        <v>362</v>
      </c>
      <c r="R10" s="631"/>
      <c r="S10" s="631" t="s">
        <v>363</v>
      </c>
      <c r="T10" s="631"/>
      <c r="U10" s="631" t="s">
        <v>364</v>
      </c>
      <c r="V10" s="631"/>
      <c r="W10" s="631" t="s">
        <v>365</v>
      </c>
      <c r="X10" s="631"/>
      <c r="Y10" s="631" t="s">
        <v>366</v>
      </c>
      <c r="Z10" s="631"/>
      <c r="AA10" s="631" t="s">
        <v>367</v>
      </c>
      <c r="AB10" s="631"/>
      <c r="AC10" s="528"/>
      <c r="AD10" s="528"/>
      <c r="AE10" s="528" t="s">
        <v>132</v>
      </c>
      <c r="AF10" s="529"/>
      <c r="AG10" s="142"/>
      <c r="AH10" s="142"/>
      <c r="AI10" s="142"/>
      <c r="AJ10" s="142"/>
    </row>
    <row r="11" spans="2:36" x14ac:dyDescent="0.25">
      <c r="B11" s="143"/>
      <c r="C11" s="621"/>
      <c r="D11" s="621"/>
      <c r="E11" s="530">
        <v>1</v>
      </c>
      <c r="F11" s="531">
        <v>2</v>
      </c>
      <c r="G11" s="143">
        <v>1</v>
      </c>
      <c r="H11" s="146">
        <v>2</v>
      </c>
      <c r="I11" s="525">
        <v>1</v>
      </c>
      <c r="J11" s="525">
        <v>2</v>
      </c>
      <c r="K11" s="525">
        <v>1</v>
      </c>
      <c r="L11" s="525">
        <v>2</v>
      </c>
      <c r="M11" s="525">
        <v>1</v>
      </c>
      <c r="N11" s="525">
        <v>2</v>
      </c>
      <c r="O11" s="525">
        <v>1</v>
      </c>
      <c r="P11" s="525">
        <v>2</v>
      </c>
      <c r="Q11" s="525">
        <v>1</v>
      </c>
      <c r="R11" s="525">
        <v>2</v>
      </c>
      <c r="S11" s="525">
        <v>1</v>
      </c>
      <c r="T11" s="525">
        <v>2</v>
      </c>
      <c r="U11" s="525">
        <v>1</v>
      </c>
      <c r="V11" s="525">
        <v>2</v>
      </c>
      <c r="W11" s="525">
        <v>1</v>
      </c>
      <c r="X11" s="525">
        <v>2</v>
      </c>
      <c r="Y11" s="525">
        <v>1</v>
      </c>
      <c r="Z11" s="525">
        <v>2</v>
      </c>
      <c r="AA11" s="525">
        <v>1</v>
      </c>
      <c r="AB11" s="525">
        <v>2</v>
      </c>
      <c r="AC11" s="525"/>
      <c r="AD11" s="525"/>
      <c r="AE11" s="525" t="s">
        <v>134</v>
      </c>
      <c r="AF11" s="146"/>
      <c r="AG11" s="142"/>
      <c r="AH11" s="142"/>
      <c r="AI11" s="142"/>
      <c r="AJ11" s="142"/>
    </row>
    <row r="12" spans="2:36" ht="21" customHeight="1" x14ac:dyDescent="0.25">
      <c r="B12" s="532"/>
      <c r="C12" s="533"/>
      <c r="D12" s="533"/>
      <c r="E12" s="534" t="s">
        <v>368</v>
      </c>
      <c r="F12" s="535" t="s">
        <v>369</v>
      </c>
      <c r="G12" s="534" t="s">
        <v>368</v>
      </c>
      <c r="H12" s="535" t="s">
        <v>369</v>
      </c>
      <c r="I12" s="534" t="s">
        <v>368</v>
      </c>
      <c r="J12" s="535" t="s">
        <v>369</v>
      </c>
      <c r="K12" s="532"/>
      <c r="L12" s="536"/>
      <c r="M12" s="533"/>
      <c r="N12" s="533"/>
      <c r="O12" s="532"/>
      <c r="P12" s="536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6"/>
      <c r="AG12" s="6"/>
      <c r="AH12" s="6"/>
      <c r="AI12" s="6"/>
      <c r="AJ12" s="6"/>
    </row>
    <row r="13" spans="2:36" ht="10.5" customHeight="1" x14ac:dyDescent="0.25">
      <c r="B13" s="537"/>
      <c r="C13" s="538"/>
      <c r="D13" s="538"/>
      <c r="E13" s="537"/>
      <c r="F13" s="539"/>
      <c r="G13" s="537"/>
      <c r="H13" s="539"/>
      <c r="I13" s="538"/>
      <c r="J13" s="538"/>
      <c r="K13" s="537"/>
      <c r="L13" s="539"/>
      <c r="M13" s="538"/>
      <c r="N13" s="538"/>
      <c r="O13" s="537"/>
      <c r="P13" s="539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40"/>
      <c r="AD13" s="541"/>
      <c r="AE13" s="538"/>
      <c r="AF13" s="539"/>
      <c r="AG13" s="134"/>
      <c r="AH13" s="134"/>
      <c r="AI13" s="6"/>
      <c r="AJ13" s="6"/>
    </row>
    <row r="14" spans="2:36" x14ac:dyDescent="0.25">
      <c r="B14" s="147"/>
      <c r="C14" s="627" t="s">
        <v>66</v>
      </c>
      <c r="D14" s="627"/>
      <c r="E14" s="542">
        <v>1000</v>
      </c>
      <c r="F14" s="543">
        <v>1000</v>
      </c>
      <c r="G14" s="542">
        <v>1000</v>
      </c>
      <c r="H14" s="543">
        <v>1000</v>
      </c>
      <c r="I14" s="490"/>
      <c r="J14" s="490"/>
      <c r="K14" s="542"/>
      <c r="L14" s="543"/>
      <c r="M14" s="490"/>
      <c r="N14" s="490"/>
      <c r="O14" s="542"/>
      <c r="P14" s="543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543"/>
      <c r="AE14" s="490">
        <v>1000</v>
      </c>
      <c r="AF14" s="149"/>
      <c r="AG14" s="134"/>
      <c r="AH14" s="134"/>
      <c r="AI14" s="6"/>
      <c r="AJ14" s="6"/>
    </row>
    <row r="15" spans="2:36" x14ac:dyDescent="0.25">
      <c r="B15" s="147"/>
      <c r="C15" s="150"/>
      <c r="D15" s="150"/>
      <c r="E15" s="544"/>
      <c r="F15" s="545"/>
      <c r="G15" s="544"/>
      <c r="H15" s="545"/>
      <c r="I15" s="148"/>
      <c r="J15" s="148"/>
      <c r="K15" s="544"/>
      <c r="L15" s="545"/>
      <c r="M15" s="148"/>
      <c r="N15" s="148"/>
      <c r="O15" s="544"/>
      <c r="P15" s="545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545"/>
      <c r="AE15" s="148"/>
      <c r="AF15" s="149"/>
      <c r="AG15" s="134"/>
      <c r="AH15" s="134"/>
      <c r="AI15" s="6"/>
      <c r="AJ15" s="6"/>
    </row>
    <row r="16" spans="2:36" x14ac:dyDescent="0.25">
      <c r="B16" s="151"/>
      <c r="C16" s="582" t="s">
        <v>68</v>
      </c>
      <c r="D16" s="582"/>
      <c r="E16" s="546">
        <f t="shared" ref="E16:AD16" si="0">SUM(E18:E24)</f>
        <v>2323968</v>
      </c>
      <c r="F16" s="547">
        <f t="shared" si="0"/>
        <v>0</v>
      </c>
      <c r="G16" s="546">
        <f t="shared" si="0"/>
        <v>14454</v>
      </c>
      <c r="H16" s="547">
        <f t="shared" si="0"/>
        <v>1453160</v>
      </c>
      <c r="I16" s="546">
        <f t="shared" si="0"/>
        <v>2910999</v>
      </c>
      <c r="J16" s="547">
        <f t="shared" si="0"/>
        <v>142389</v>
      </c>
      <c r="K16" s="546">
        <f t="shared" si="0"/>
        <v>0</v>
      </c>
      <c r="L16" s="547">
        <f t="shared" si="0"/>
        <v>133957</v>
      </c>
      <c r="M16" s="546">
        <f t="shared" si="0"/>
        <v>273747</v>
      </c>
      <c r="N16" s="547">
        <f t="shared" si="0"/>
        <v>0</v>
      </c>
      <c r="O16" s="546">
        <f t="shared" si="0"/>
        <v>0</v>
      </c>
      <c r="P16" s="547">
        <f t="shared" si="0"/>
        <v>0</v>
      </c>
      <c r="Q16" s="546">
        <f t="shared" si="0"/>
        <v>0</v>
      </c>
      <c r="R16" s="547">
        <f t="shared" si="0"/>
        <v>0</v>
      </c>
      <c r="S16" s="546">
        <f t="shared" si="0"/>
        <v>0</v>
      </c>
      <c r="T16" s="547">
        <f t="shared" si="0"/>
        <v>0</v>
      </c>
      <c r="U16" s="546">
        <f t="shared" si="0"/>
        <v>0</v>
      </c>
      <c r="V16" s="547">
        <f t="shared" si="0"/>
        <v>0</v>
      </c>
      <c r="W16" s="546">
        <f t="shared" si="0"/>
        <v>0</v>
      </c>
      <c r="X16" s="547">
        <f t="shared" si="0"/>
        <v>0</v>
      </c>
      <c r="Y16" s="546">
        <f t="shared" si="0"/>
        <v>0</v>
      </c>
      <c r="Z16" s="547">
        <f t="shared" si="0"/>
        <v>0</v>
      </c>
      <c r="AA16" s="546">
        <f t="shared" si="0"/>
        <v>0</v>
      </c>
      <c r="AB16" s="547">
        <f t="shared" si="0"/>
        <v>0</v>
      </c>
      <c r="AC16" s="152">
        <f t="shared" si="0"/>
        <v>5523168</v>
      </c>
      <c r="AD16" s="547">
        <f t="shared" si="0"/>
        <v>1729506</v>
      </c>
      <c r="AE16" s="152">
        <f>+AC16-AD16</f>
        <v>3793662</v>
      </c>
      <c r="AF16" s="153"/>
      <c r="AG16" s="134"/>
      <c r="AH16" s="134"/>
      <c r="AI16" s="6"/>
      <c r="AJ16" s="6"/>
    </row>
    <row r="17" spans="2:282" x14ac:dyDescent="0.25">
      <c r="B17" s="118"/>
      <c r="C17" s="26"/>
      <c r="D17" s="26"/>
      <c r="E17" s="548"/>
      <c r="F17" s="549"/>
      <c r="G17" s="548"/>
      <c r="H17" s="549"/>
      <c r="I17" s="548"/>
      <c r="J17" s="549"/>
      <c r="K17" s="548"/>
      <c r="L17" s="549"/>
      <c r="M17" s="548"/>
      <c r="N17" s="549"/>
      <c r="O17" s="548"/>
      <c r="P17" s="549"/>
      <c r="Q17" s="548"/>
      <c r="R17" s="549"/>
      <c r="S17" s="548"/>
      <c r="T17" s="549"/>
      <c r="U17" s="548"/>
      <c r="V17" s="549"/>
      <c r="W17" s="548"/>
      <c r="X17" s="549"/>
      <c r="Y17" s="548"/>
      <c r="Z17" s="549"/>
      <c r="AA17" s="548"/>
      <c r="AB17" s="549"/>
      <c r="AC17" s="154"/>
      <c r="AD17" s="549"/>
      <c r="AE17" s="154"/>
      <c r="AF17" s="29"/>
      <c r="AG17" s="134"/>
      <c r="AH17" s="134"/>
      <c r="AI17" s="6"/>
      <c r="AJ17" s="6"/>
      <c r="AK17" s="6"/>
    </row>
    <row r="18" spans="2:282" x14ac:dyDescent="0.25">
      <c r="B18" s="118"/>
      <c r="C18" s="618" t="s">
        <v>70</v>
      </c>
      <c r="D18" s="618"/>
      <c r="E18" s="550">
        <v>2130600</v>
      </c>
      <c r="F18" s="551">
        <v>0</v>
      </c>
      <c r="G18" s="550">
        <v>0</v>
      </c>
      <c r="H18" s="552">
        <v>1439585</v>
      </c>
      <c r="I18" s="550">
        <v>2910999</v>
      </c>
      <c r="J18" s="552">
        <v>0</v>
      </c>
      <c r="K18" s="550">
        <v>0</v>
      </c>
      <c r="L18" s="552">
        <v>126157</v>
      </c>
      <c r="M18" s="550">
        <v>266274</v>
      </c>
      <c r="N18" s="552">
        <v>0</v>
      </c>
      <c r="O18" s="550">
        <v>0</v>
      </c>
      <c r="P18" s="552">
        <v>0</v>
      </c>
      <c r="Q18" s="550">
        <v>0</v>
      </c>
      <c r="R18" s="552">
        <v>0</v>
      </c>
      <c r="S18" s="550">
        <v>0</v>
      </c>
      <c r="T18" s="552">
        <v>0</v>
      </c>
      <c r="U18" s="550">
        <v>0</v>
      </c>
      <c r="V18" s="552">
        <v>0</v>
      </c>
      <c r="W18" s="550">
        <v>0</v>
      </c>
      <c r="X18" s="552">
        <v>0</v>
      </c>
      <c r="Y18" s="550">
        <v>0</v>
      </c>
      <c r="Z18" s="552">
        <v>0</v>
      </c>
      <c r="AA18" s="550">
        <v>0</v>
      </c>
      <c r="AB18" s="552">
        <v>0</v>
      </c>
      <c r="AC18" s="553">
        <f>+E18+G18+I18+K18+M18+O18+Q18+S18+U18+W18+Y18+AA18</f>
        <v>5307873</v>
      </c>
      <c r="AD18" s="552">
        <f>+F18+H18+J18+L18+N18+P18+R18+T18+V18+X18+Z18+AB18</f>
        <v>1565742</v>
      </c>
      <c r="AE18" s="155">
        <f>+AC18-AD18</f>
        <v>3742131</v>
      </c>
      <c r="AF18" s="29"/>
      <c r="AG18" s="134"/>
      <c r="AH18" s="558">
        <f>+'Edo Anal de Act'!M18</f>
        <v>3742131</v>
      </c>
      <c r="AI18" s="244">
        <f>+AE18-AH18</f>
        <v>0</v>
      </c>
      <c r="AJ18" s="6"/>
      <c r="AK18" s="6"/>
      <c r="JU18" s="307"/>
      <c r="JV18" s="297"/>
    </row>
    <row r="19" spans="2:282" x14ac:dyDescent="0.25">
      <c r="B19" s="118"/>
      <c r="C19" s="618" t="s">
        <v>72</v>
      </c>
      <c r="D19" s="618"/>
      <c r="E19" s="550">
        <v>34000</v>
      </c>
      <c r="F19" s="551">
        <v>0</v>
      </c>
      <c r="G19" s="550">
        <v>0</v>
      </c>
      <c r="H19" s="552">
        <v>13575</v>
      </c>
      <c r="I19" s="550">
        <v>0</v>
      </c>
      <c r="J19" s="552">
        <v>20425</v>
      </c>
      <c r="K19" s="550">
        <v>0</v>
      </c>
      <c r="L19" s="552">
        <v>0</v>
      </c>
      <c r="M19" s="550">
        <v>0</v>
      </c>
      <c r="N19" s="552">
        <v>0</v>
      </c>
      <c r="O19" s="550">
        <v>0</v>
      </c>
      <c r="P19" s="552">
        <v>0</v>
      </c>
      <c r="Q19" s="550">
        <v>0</v>
      </c>
      <c r="R19" s="552">
        <v>0</v>
      </c>
      <c r="S19" s="550">
        <v>0</v>
      </c>
      <c r="T19" s="552">
        <v>0</v>
      </c>
      <c r="U19" s="550">
        <v>0</v>
      </c>
      <c r="V19" s="552">
        <v>0</v>
      </c>
      <c r="W19" s="550">
        <v>0</v>
      </c>
      <c r="X19" s="552">
        <v>0</v>
      </c>
      <c r="Y19" s="550">
        <v>0</v>
      </c>
      <c r="Z19" s="552">
        <v>0</v>
      </c>
      <c r="AA19" s="550">
        <v>0</v>
      </c>
      <c r="AB19" s="552">
        <v>0</v>
      </c>
      <c r="AC19" s="553">
        <f t="shared" ref="AC19:AD24" si="1">+E19+G19+I19+K19+M19+O19+Q19+S19+U19+W19+Y19+AA19</f>
        <v>34000</v>
      </c>
      <c r="AD19" s="552">
        <f t="shared" si="1"/>
        <v>34000</v>
      </c>
      <c r="AE19" s="155">
        <f>+AC19-AD19</f>
        <v>0</v>
      </c>
      <c r="AF19" s="29"/>
      <c r="AG19" s="134"/>
      <c r="AH19" s="558">
        <f>+'Edo Anal de Act'!M19</f>
        <v>0</v>
      </c>
      <c r="AI19" s="244">
        <f t="shared" ref="AI19:AI20" si="2">+AE19-AH19</f>
        <v>0</v>
      </c>
      <c r="AJ19" s="6"/>
      <c r="AK19" s="6"/>
      <c r="JU19" s="307"/>
      <c r="JV19" s="297"/>
    </row>
    <row r="20" spans="2:282" x14ac:dyDescent="0.25">
      <c r="B20" s="118"/>
      <c r="C20" s="618" t="s">
        <v>74</v>
      </c>
      <c r="D20" s="618"/>
      <c r="E20" s="550">
        <v>159368</v>
      </c>
      <c r="F20" s="551">
        <v>0</v>
      </c>
      <c r="G20" s="550">
        <v>14454</v>
      </c>
      <c r="H20" s="552">
        <v>0</v>
      </c>
      <c r="I20" s="550">
        <v>0</v>
      </c>
      <c r="J20" s="552">
        <v>121964</v>
      </c>
      <c r="K20" s="550">
        <v>0</v>
      </c>
      <c r="L20" s="552">
        <v>7800</v>
      </c>
      <c r="M20" s="550">
        <v>7473</v>
      </c>
      <c r="N20" s="552">
        <v>0</v>
      </c>
      <c r="O20" s="550">
        <v>0</v>
      </c>
      <c r="P20" s="552">
        <v>0</v>
      </c>
      <c r="Q20" s="550">
        <v>0</v>
      </c>
      <c r="R20" s="552">
        <v>0</v>
      </c>
      <c r="S20" s="550">
        <v>0</v>
      </c>
      <c r="T20" s="552">
        <v>0</v>
      </c>
      <c r="U20" s="550">
        <v>0</v>
      </c>
      <c r="V20" s="552">
        <v>0</v>
      </c>
      <c r="W20" s="550">
        <v>0</v>
      </c>
      <c r="X20" s="552">
        <v>0</v>
      </c>
      <c r="Y20" s="550">
        <v>0</v>
      </c>
      <c r="Z20" s="552">
        <v>0</v>
      </c>
      <c r="AA20" s="550">
        <v>0</v>
      </c>
      <c r="AB20" s="552">
        <v>0</v>
      </c>
      <c r="AC20" s="553">
        <f>+E20+G20+I20+K20+M20+O20+Q20+S20+U20+W20+Y20+AA20</f>
        <v>181295</v>
      </c>
      <c r="AD20" s="552">
        <f>+F20+H20+J20+L20+N20+P20+R20+T20+V20+X20+Z20+AB20</f>
        <v>129764</v>
      </c>
      <c r="AE20" s="155">
        <f>+AC20-AD20</f>
        <v>51531</v>
      </c>
      <c r="AF20" s="29"/>
      <c r="AG20" s="134"/>
      <c r="AH20" s="558">
        <f>+'Edo Anal de Act'!M20</f>
        <v>51531</v>
      </c>
      <c r="AI20" s="244">
        <f t="shared" si="2"/>
        <v>0</v>
      </c>
      <c r="AJ20" s="6"/>
      <c r="AK20" s="6"/>
    </row>
    <row r="21" spans="2:282" x14ac:dyDescent="0.25">
      <c r="B21" s="118"/>
      <c r="C21" s="618" t="s">
        <v>76</v>
      </c>
      <c r="D21" s="618"/>
      <c r="E21" s="550">
        <v>0</v>
      </c>
      <c r="F21" s="551">
        <v>0</v>
      </c>
      <c r="G21" s="550">
        <v>0</v>
      </c>
      <c r="H21" s="552">
        <f>E21+F21-G21</f>
        <v>0</v>
      </c>
      <c r="I21" s="550">
        <v>0</v>
      </c>
      <c r="J21" s="552">
        <f>G21+H21-I21</f>
        <v>0</v>
      </c>
      <c r="K21" s="550">
        <v>0</v>
      </c>
      <c r="L21" s="552">
        <f>I21+J21-K21</f>
        <v>0</v>
      </c>
      <c r="M21" s="550">
        <v>0</v>
      </c>
      <c r="N21" s="552">
        <f>K21+L21-M21</f>
        <v>0</v>
      </c>
      <c r="O21" s="550">
        <v>0</v>
      </c>
      <c r="P21" s="552">
        <f>M21+N21-O21</f>
        <v>0</v>
      </c>
      <c r="Q21" s="550">
        <v>0</v>
      </c>
      <c r="R21" s="552">
        <f>O21+P21-Q21</f>
        <v>0</v>
      </c>
      <c r="S21" s="550">
        <v>0</v>
      </c>
      <c r="T21" s="552">
        <f>Q21+R21-S21</f>
        <v>0</v>
      </c>
      <c r="U21" s="550">
        <v>0</v>
      </c>
      <c r="V21" s="552">
        <f>S21+T21-U21</f>
        <v>0</v>
      </c>
      <c r="W21" s="550">
        <v>0</v>
      </c>
      <c r="X21" s="552">
        <f>U21+V21-W21</f>
        <v>0</v>
      </c>
      <c r="Y21" s="550">
        <v>0</v>
      </c>
      <c r="Z21" s="552">
        <f>W21+X21-Y21</f>
        <v>0</v>
      </c>
      <c r="AA21" s="550">
        <v>0</v>
      </c>
      <c r="AB21" s="552">
        <f>Y21+Z21-AA21</f>
        <v>0</v>
      </c>
      <c r="AC21" s="553">
        <f t="shared" si="1"/>
        <v>0</v>
      </c>
      <c r="AD21" s="552">
        <f t="shared" si="1"/>
        <v>0</v>
      </c>
      <c r="AE21" s="155"/>
      <c r="AF21" s="29"/>
      <c r="AG21" s="134"/>
      <c r="AH21" s="134"/>
      <c r="AI21" s="6"/>
      <c r="AJ21" s="6"/>
      <c r="AK21" s="6" t="s">
        <v>135</v>
      </c>
    </row>
    <row r="22" spans="2:282" x14ac:dyDescent="0.25">
      <c r="B22" s="118"/>
      <c r="C22" s="618" t="s">
        <v>78</v>
      </c>
      <c r="D22" s="618"/>
      <c r="E22" s="550">
        <v>0</v>
      </c>
      <c r="F22" s="551">
        <v>0</v>
      </c>
      <c r="G22" s="550">
        <v>0</v>
      </c>
      <c r="H22" s="552">
        <f>E22+F22-G22</f>
        <v>0</v>
      </c>
      <c r="I22" s="550">
        <v>0</v>
      </c>
      <c r="J22" s="552">
        <f>G22+H22-I22</f>
        <v>0</v>
      </c>
      <c r="K22" s="550">
        <v>0</v>
      </c>
      <c r="L22" s="552">
        <f>I22+J22-K22</f>
        <v>0</v>
      </c>
      <c r="M22" s="550">
        <v>0</v>
      </c>
      <c r="N22" s="552">
        <f>K22+L22-M22</f>
        <v>0</v>
      </c>
      <c r="O22" s="550">
        <v>0</v>
      </c>
      <c r="P22" s="552">
        <f>M22+N22-O22</f>
        <v>0</v>
      </c>
      <c r="Q22" s="550">
        <v>0</v>
      </c>
      <c r="R22" s="552">
        <f>O22+P22-Q22</f>
        <v>0</v>
      </c>
      <c r="S22" s="550">
        <v>0</v>
      </c>
      <c r="T22" s="552">
        <f>Q22+R22-S22</f>
        <v>0</v>
      </c>
      <c r="U22" s="550">
        <v>0</v>
      </c>
      <c r="V22" s="552">
        <f>S22+T22-U22</f>
        <v>0</v>
      </c>
      <c r="W22" s="550">
        <v>0</v>
      </c>
      <c r="X22" s="552">
        <f>U22+V22-W22</f>
        <v>0</v>
      </c>
      <c r="Y22" s="550">
        <v>0</v>
      </c>
      <c r="Z22" s="552">
        <f>W22+X22-Y22</f>
        <v>0</v>
      </c>
      <c r="AA22" s="550">
        <v>0</v>
      </c>
      <c r="AB22" s="552">
        <f>Y22+Z22-AA22</f>
        <v>0</v>
      </c>
      <c r="AC22" s="553">
        <f t="shared" si="1"/>
        <v>0</v>
      </c>
      <c r="AD22" s="552">
        <f t="shared" si="1"/>
        <v>0</v>
      </c>
      <c r="AE22" s="155"/>
      <c r="AF22" s="29"/>
      <c r="AG22" s="134"/>
      <c r="AH22" s="554"/>
      <c r="AI22" s="6"/>
      <c r="AJ22" s="6"/>
      <c r="AK22" s="6"/>
    </row>
    <row r="23" spans="2:282" x14ac:dyDescent="0.25">
      <c r="B23" s="118"/>
      <c r="C23" s="618" t="s">
        <v>80</v>
      </c>
      <c r="D23" s="618"/>
      <c r="E23" s="550">
        <v>0</v>
      </c>
      <c r="F23" s="551">
        <v>0</v>
      </c>
      <c r="G23" s="550">
        <v>0</v>
      </c>
      <c r="H23" s="552">
        <f>E23+F23-G23</f>
        <v>0</v>
      </c>
      <c r="I23" s="550">
        <v>0</v>
      </c>
      <c r="J23" s="552">
        <f>G23+H23-I23</f>
        <v>0</v>
      </c>
      <c r="K23" s="550">
        <v>0</v>
      </c>
      <c r="L23" s="552">
        <f>I23+J23-K23</f>
        <v>0</v>
      </c>
      <c r="M23" s="550">
        <v>0</v>
      </c>
      <c r="N23" s="552">
        <f>K23+L23-M23</f>
        <v>0</v>
      </c>
      <c r="O23" s="550">
        <v>0</v>
      </c>
      <c r="P23" s="552">
        <f>M23+N23-O23</f>
        <v>0</v>
      </c>
      <c r="Q23" s="550">
        <v>0</v>
      </c>
      <c r="R23" s="552">
        <f>O23+P23-Q23</f>
        <v>0</v>
      </c>
      <c r="S23" s="550">
        <v>0</v>
      </c>
      <c r="T23" s="552">
        <f>Q23+R23-S23</f>
        <v>0</v>
      </c>
      <c r="U23" s="550">
        <v>0</v>
      </c>
      <c r="V23" s="552">
        <f>S23+T23-U23</f>
        <v>0</v>
      </c>
      <c r="W23" s="550">
        <v>0</v>
      </c>
      <c r="X23" s="552">
        <f>U23+V23-W23</f>
        <v>0</v>
      </c>
      <c r="Y23" s="550">
        <v>0</v>
      </c>
      <c r="Z23" s="552">
        <f>W23+X23-Y23</f>
        <v>0</v>
      </c>
      <c r="AA23" s="550">
        <v>0</v>
      </c>
      <c r="AB23" s="552">
        <f>Y23+Z23-AA23</f>
        <v>0</v>
      </c>
      <c r="AC23" s="553">
        <f t="shared" si="1"/>
        <v>0</v>
      </c>
      <c r="AD23" s="552">
        <f t="shared" si="1"/>
        <v>0</v>
      </c>
      <c r="AE23" s="155">
        <f>+AC23-AD23</f>
        <v>0</v>
      </c>
      <c r="AF23" s="29"/>
      <c r="AG23" s="134"/>
      <c r="AH23" s="558">
        <f>+'Edo Anal de Act'!M23</f>
        <v>0</v>
      </c>
      <c r="AI23" s="244">
        <f>+AH23+AE23</f>
        <v>0</v>
      </c>
      <c r="AJ23" s="6"/>
      <c r="AK23" s="6"/>
    </row>
    <row r="24" spans="2:282" x14ac:dyDescent="0.25">
      <c r="B24" s="118"/>
      <c r="C24" s="618" t="s">
        <v>82</v>
      </c>
      <c r="D24" s="618"/>
      <c r="E24" s="550">
        <v>0</v>
      </c>
      <c r="F24" s="551">
        <v>0</v>
      </c>
      <c r="G24" s="550">
        <v>0</v>
      </c>
      <c r="H24" s="552">
        <f>E24+F24-G24</f>
        <v>0</v>
      </c>
      <c r="I24" s="550">
        <v>0</v>
      </c>
      <c r="J24" s="552">
        <f>G24+H24-I24</f>
        <v>0</v>
      </c>
      <c r="K24" s="550">
        <v>0</v>
      </c>
      <c r="L24" s="552">
        <f>I24+J24-K24</f>
        <v>0</v>
      </c>
      <c r="M24" s="550">
        <v>0</v>
      </c>
      <c r="N24" s="552">
        <f>K24+L24-M24</f>
        <v>0</v>
      </c>
      <c r="O24" s="550">
        <v>0</v>
      </c>
      <c r="P24" s="552">
        <f>M24+N24-O24</f>
        <v>0</v>
      </c>
      <c r="Q24" s="550">
        <v>0</v>
      </c>
      <c r="R24" s="552">
        <f>O24+P24-Q24</f>
        <v>0</v>
      </c>
      <c r="S24" s="550">
        <v>0</v>
      </c>
      <c r="T24" s="552">
        <f>Q24+R24-S24</f>
        <v>0</v>
      </c>
      <c r="U24" s="550">
        <v>0</v>
      </c>
      <c r="V24" s="552">
        <f>S24+T24-U24</f>
        <v>0</v>
      </c>
      <c r="W24" s="550">
        <v>0</v>
      </c>
      <c r="X24" s="552">
        <f>U24+V24-W24</f>
        <v>0</v>
      </c>
      <c r="Y24" s="550">
        <v>0</v>
      </c>
      <c r="Z24" s="552">
        <f>W24+X24-Y24</f>
        <v>0</v>
      </c>
      <c r="AA24" s="550">
        <v>0</v>
      </c>
      <c r="AB24" s="552">
        <f>Y24+Z24-AA24</f>
        <v>0</v>
      </c>
      <c r="AC24" s="553">
        <f t="shared" si="1"/>
        <v>0</v>
      </c>
      <c r="AD24" s="552">
        <f t="shared" si="1"/>
        <v>0</v>
      </c>
      <c r="AE24" s="155"/>
      <c r="AF24" s="29"/>
    </row>
    <row r="25" spans="2:282" x14ac:dyDescent="0.25">
      <c r="B25" s="118"/>
      <c r="C25" s="524"/>
      <c r="D25" s="524"/>
      <c r="E25" s="555"/>
      <c r="F25" s="556"/>
      <c r="G25" s="555"/>
      <c r="H25" s="556"/>
      <c r="I25" s="555"/>
      <c r="J25" s="556"/>
      <c r="K25" s="555"/>
      <c r="L25" s="556"/>
      <c r="M25" s="555"/>
      <c r="N25" s="556"/>
      <c r="O25" s="555"/>
      <c r="P25" s="556"/>
      <c r="Q25" s="555"/>
      <c r="R25" s="556"/>
      <c r="S25" s="555"/>
      <c r="T25" s="556"/>
      <c r="U25" s="555"/>
      <c r="V25" s="556"/>
      <c r="W25" s="555"/>
      <c r="X25" s="556"/>
      <c r="Y25" s="555"/>
      <c r="Z25" s="556"/>
      <c r="AA25" s="555"/>
      <c r="AB25" s="556"/>
      <c r="AC25" s="157"/>
      <c r="AD25" s="556"/>
      <c r="AE25" s="157"/>
      <c r="AF25" s="29"/>
    </row>
    <row r="26" spans="2:282" x14ac:dyDescent="0.25">
      <c r="B26" s="151"/>
      <c r="C26" s="582" t="s">
        <v>87</v>
      </c>
      <c r="D26" s="582"/>
      <c r="E26" s="546">
        <f>SUM(E28:E36)</f>
        <v>0</v>
      </c>
      <c r="F26" s="547">
        <f>SUM(F28:F36)</f>
        <v>46106</v>
      </c>
      <c r="G26" s="546">
        <f>SUM(G28:G36)</f>
        <v>81429</v>
      </c>
      <c r="H26" s="547">
        <f>SUM(H28:H36)</f>
        <v>37371</v>
      </c>
      <c r="I26" s="546">
        <f t="shared" ref="I26:AB26" si="3">SUM(I28:I36)</f>
        <v>120497</v>
      </c>
      <c r="J26" s="547">
        <f t="shared" si="3"/>
        <v>53905</v>
      </c>
      <c r="K26" s="546">
        <f t="shared" si="3"/>
        <v>0</v>
      </c>
      <c r="L26" s="547">
        <f t="shared" si="3"/>
        <v>45805</v>
      </c>
      <c r="M26" s="546">
        <f t="shared" si="3"/>
        <v>9479</v>
      </c>
      <c r="N26" s="547">
        <f t="shared" si="3"/>
        <v>53786</v>
      </c>
      <c r="O26" s="546">
        <f t="shared" si="3"/>
        <v>0</v>
      </c>
      <c r="P26" s="547">
        <f t="shared" si="3"/>
        <v>0</v>
      </c>
      <c r="Q26" s="546">
        <f t="shared" si="3"/>
        <v>0</v>
      </c>
      <c r="R26" s="547">
        <f t="shared" si="3"/>
        <v>0</v>
      </c>
      <c r="S26" s="546">
        <f t="shared" si="3"/>
        <v>0</v>
      </c>
      <c r="T26" s="547">
        <f t="shared" si="3"/>
        <v>0</v>
      </c>
      <c r="U26" s="546">
        <f t="shared" si="3"/>
        <v>0</v>
      </c>
      <c r="V26" s="547">
        <f t="shared" si="3"/>
        <v>0</v>
      </c>
      <c r="W26" s="546">
        <f t="shared" si="3"/>
        <v>0</v>
      </c>
      <c r="X26" s="547">
        <f t="shared" si="3"/>
        <v>0</v>
      </c>
      <c r="Y26" s="546">
        <f t="shared" si="3"/>
        <v>0</v>
      </c>
      <c r="Z26" s="547">
        <f t="shared" si="3"/>
        <v>0</v>
      </c>
      <c r="AA26" s="546">
        <f t="shared" si="3"/>
        <v>0</v>
      </c>
      <c r="AB26" s="547">
        <f t="shared" si="3"/>
        <v>0</v>
      </c>
      <c r="AC26" s="152">
        <f>SUM(AC28:AC36)</f>
        <v>211405</v>
      </c>
      <c r="AD26" s="547">
        <f>SUM(AD28:AD36)</f>
        <v>236973</v>
      </c>
      <c r="AE26" s="547">
        <f>SUM(AE28:AE36)</f>
        <v>-25568</v>
      </c>
      <c r="AF26" s="153"/>
    </row>
    <row r="27" spans="2:282" x14ac:dyDescent="0.25">
      <c r="B27" s="118"/>
      <c r="C27" s="26"/>
      <c r="D27" s="524"/>
      <c r="E27" s="548"/>
      <c r="F27" s="549"/>
      <c r="G27" s="548"/>
      <c r="H27" s="549"/>
      <c r="I27" s="548"/>
      <c r="J27" s="549"/>
      <c r="K27" s="548"/>
      <c r="L27" s="549"/>
      <c r="M27" s="548"/>
      <c r="N27" s="549"/>
      <c r="O27" s="548"/>
      <c r="P27" s="549"/>
      <c r="Q27" s="548"/>
      <c r="R27" s="549"/>
      <c r="S27" s="548"/>
      <c r="T27" s="549"/>
      <c r="U27" s="548"/>
      <c r="V27" s="549"/>
      <c r="W27" s="548"/>
      <c r="X27" s="549"/>
      <c r="Y27" s="548"/>
      <c r="Z27" s="549"/>
      <c r="AA27" s="548"/>
      <c r="AB27" s="549"/>
      <c r="AC27" s="154"/>
      <c r="AD27" s="549"/>
      <c r="AE27" s="154"/>
      <c r="AF27" s="29"/>
    </row>
    <row r="28" spans="2:282" x14ac:dyDescent="0.25">
      <c r="B28" s="118"/>
      <c r="C28" s="618" t="s">
        <v>89</v>
      </c>
      <c r="D28" s="618"/>
      <c r="E28" s="550">
        <v>0</v>
      </c>
      <c r="F28" s="551">
        <v>0</v>
      </c>
      <c r="G28" s="550">
        <v>0</v>
      </c>
      <c r="H28" s="552">
        <f>E28+F28-G28</f>
        <v>0</v>
      </c>
      <c r="I28" s="550">
        <v>0</v>
      </c>
      <c r="J28" s="552">
        <f>G28+H28-I28</f>
        <v>0</v>
      </c>
      <c r="K28" s="550">
        <v>0</v>
      </c>
      <c r="L28" s="552">
        <f>I28+J28-K28</f>
        <v>0</v>
      </c>
      <c r="M28" s="550">
        <v>0</v>
      </c>
      <c r="N28" s="552">
        <f>K28+L28-M28</f>
        <v>0</v>
      </c>
      <c r="O28" s="550">
        <v>0</v>
      </c>
      <c r="P28" s="552">
        <f>M28+N28-O28</f>
        <v>0</v>
      </c>
      <c r="Q28" s="550">
        <v>0</v>
      </c>
      <c r="R28" s="552">
        <f>O28+P28-Q28</f>
        <v>0</v>
      </c>
      <c r="S28" s="550">
        <v>0</v>
      </c>
      <c r="T28" s="552">
        <f>Q28+R28-S28</f>
        <v>0</v>
      </c>
      <c r="U28" s="550">
        <v>0</v>
      </c>
      <c r="V28" s="552">
        <f>S28+T28-U28</f>
        <v>0</v>
      </c>
      <c r="W28" s="550">
        <v>0</v>
      </c>
      <c r="X28" s="552">
        <f>U28+V28-W28</f>
        <v>0</v>
      </c>
      <c r="Y28" s="550">
        <v>0</v>
      </c>
      <c r="Z28" s="552">
        <f>W28+X28-Y28</f>
        <v>0</v>
      </c>
      <c r="AA28" s="550">
        <v>0</v>
      </c>
      <c r="AB28" s="552">
        <f>Y28+Z28-AA28</f>
        <v>0</v>
      </c>
      <c r="AC28" s="553">
        <f t="shared" ref="AC28:AD36" si="4">+E28+G28+I28+K28+M28+O28+Q28+S28+U28+W28+Y28+AA28</f>
        <v>0</v>
      </c>
      <c r="AD28" s="552">
        <f t="shared" si="4"/>
        <v>0</v>
      </c>
      <c r="AE28" s="155">
        <f t="shared" ref="AE28:AE36" si="5">+AC28-AD28</f>
        <v>0</v>
      </c>
      <c r="AF28" s="29"/>
    </row>
    <row r="29" spans="2:282" x14ac:dyDescent="0.25">
      <c r="B29" s="118"/>
      <c r="C29" s="618" t="s">
        <v>91</v>
      </c>
      <c r="D29" s="618"/>
      <c r="E29" s="550">
        <v>0</v>
      </c>
      <c r="F29" s="551">
        <v>0</v>
      </c>
      <c r="G29" s="550">
        <v>0</v>
      </c>
      <c r="H29" s="552">
        <f>E29+F29-G29</f>
        <v>0</v>
      </c>
      <c r="I29" s="550">
        <v>0</v>
      </c>
      <c r="J29" s="552">
        <f>G29+H29-I29</f>
        <v>0</v>
      </c>
      <c r="K29" s="550">
        <v>0</v>
      </c>
      <c r="L29" s="552">
        <f>I29+J29-K29</f>
        <v>0</v>
      </c>
      <c r="M29" s="550">
        <v>0</v>
      </c>
      <c r="N29" s="552">
        <f>K29+L29-M29</f>
        <v>0</v>
      </c>
      <c r="O29" s="550">
        <v>0</v>
      </c>
      <c r="P29" s="552">
        <f>M29+N29-O29</f>
        <v>0</v>
      </c>
      <c r="Q29" s="550">
        <v>0</v>
      </c>
      <c r="R29" s="552">
        <f>O29+P29-Q29</f>
        <v>0</v>
      </c>
      <c r="S29" s="550">
        <v>0</v>
      </c>
      <c r="T29" s="552">
        <f>Q29+R29-S29</f>
        <v>0</v>
      </c>
      <c r="U29" s="550">
        <v>0</v>
      </c>
      <c r="V29" s="552">
        <f>S29+T29-U29</f>
        <v>0</v>
      </c>
      <c r="W29" s="550">
        <v>0</v>
      </c>
      <c r="X29" s="552">
        <f>U29+V29-W29</f>
        <v>0</v>
      </c>
      <c r="Y29" s="550">
        <v>0</v>
      </c>
      <c r="Z29" s="552">
        <f>W29+X29-Y29</f>
        <v>0</v>
      </c>
      <c r="AA29" s="550">
        <v>0</v>
      </c>
      <c r="AB29" s="552">
        <f>Y29+Z29-AA29</f>
        <v>0</v>
      </c>
      <c r="AC29" s="553">
        <f t="shared" si="4"/>
        <v>0</v>
      </c>
      <c r="AD29" s="552">
        <f t="shared" si="4"/>
        <v>0</v>
      </c>
      <c r="AE29" s="155">
        <f t="shared" si="5"/>
        <v>0</v>
      </c>
      <c r="AF29" s="29"/>
    </row>
    <row r="30" spans="2:282" x14ac:dyDescent="0.25">
      <c r="B30" s="118"/>
      <c r="C30" s="618" t="s">
        <v>93</v>
      </c>
      <c r="D30" s="618"/>
      <c r="E30" s="550">
        <v>0</v>
      </c>
      <c r="F30" s="551">
        <v>0</v>
      </c>
      <c r="G30" s="550">
        <v>0</v>
      </c>
      <c r="H30" s="552">
        <f>E30+F30-G30</f>
        <v>0</v>
      </c>
      <c r="I30" s="550">
        <v>0</v>
      </c>
      <c r="J30" s="552">
        <f>G30+H30-I30</f>
        <v>0</v>
      </c>
      <c r="K30" s="550">
        <v>0</v>
      </c>
      <c r="L30" s="552">
        <f>I30+J30-K30</f>
        <v>0</v>
      </c>
      <c r="M30" s="550">
        <v>0</v>
      </c>
      <c r="N30" s="552">
        <f>K30+L30-M30</f>
        <v>0</v>
      </c>
      <c r="O30" s="550">
        <v>0</v>
      </c>
      <c r="P30" s="552">
        <f>M30+N30-O30</f>
        <v>0</v>
      </c>
      <c r="Q30" s="550">
        <v>0</v>
      </c>
      <c r="R30" s="552">
        <f>O30+P30-Q30</f>
        <v>0</v>
      </c>
      <c r="S30" s="550">
        <v>0</v>
      </c>
      <c r="T30" s="552">
        <f>Q30+R30-S30</f>
        <v>0</v>
      </c>
      <c r="U30" s="550">
        <v>0</v>
      </c>
      <c r="V30" s="552">
        <f>S30+T30-U30</f>
        <v>0</v>
      </c>
      <c r="W30" s="550">
        <v>0</v>
      </c>
      <c r="X30" s="552">
        <f>U30+V30-W30</f>
        <v>0</v>
      </c>
      <c r="Y30" s="550">
        <v>0</v>
      </c>
      <c r="Z30" s="552">
        <f>W30+X30-Y30</f>
        <v>0</v>
      </c>
      <c r="AA30" s="550">
        <v>0</v>
      </c>
      <c r="AB30" s="552">
        <f>Y30+Z30-AA30</f>
        <v>0</v>
      </c>
      <c r="AC30" s="553">
        <f t="shared" si="4"/>
        <v>0</v>
      </c>
      <c r="AD30" s="552">
        <f t="shared" si="4"/>
        <v>0</v>
      </c>
      <c r="AE30" s="155">
        <f t="shared" si="5"/>
        <v>0</v>
      </c>
      <c r="AF30" s="29"/>
    </row>
    <row r="31" spans="2:282" x14ac:dyDescent="0.25">
      <c r="B31" s="118"/>
      <c r="C31" s="618" t="s">
        <v>136</v>
      </c>
      <c r="D31" s="618"/>
      <c r="E31" s="550">
        <v>0</v>
      </c>
      <c r="F31" s="551">
        <v>0</v>
      </c>
      <c r="G31" s="550">
        <v>81429</v>
      </c>
      <c r="H31" s="552">
        <v>0</v>
      </c>
      <c r="I31" s="550">
        <v>120497</v>
      </c>
      <c r="J31" s="552">
        <v>0</v>
      </c>
      <c r="K31" s="550">
        <v>0</v>
      </c>
      <c r="L31" s="552">
        <v>0</v>
      </c>
      <c r="M31" s="550">
        <v>9479</v>
      </c>
      <c r="N31" s="552">
        <v>0</v>
      </c>
      <c r="O31" s="550">
        <v>0</v>
      </c>
      <c r="P31" s="552">
        <v>0</v>
      </c>
      <c r="Q31" s="550">
        <v>0</v>
      </c>
      <c r="R31" s="552">
        <v>0</v>
      </c>
      <c r="S31" s="550">
        <v>0</v>
      </c>
      <c r="T31" s="552">
        <v>0</v>
      </c>
      <c r="U31" s="550">
        <v>0</v>
      </c>
      <c r="V31" s="552">
        <v>0</v>
      </c>
      <c r="W31" s="550">
        <v>0</v>
      </c>
      <c r="X31" s="552">
        <v>0</v>
      </c>
      <c r="Y31" s="550">
        <v>0</v>
      </c>
      <c r="Z31" s="552">
        <v>0</v>
      </c>
      <c r="AA31" s="550">
        <v>0</v>
      </c>
      <c r="AB31" s="552">
        <v>0</v>
      </c>
      <c r="AC31" s="553">
        <f>+E31+G31+I31+K31+M31+O31+Q31+S31+U31+W31+Y31+AA31</f>
        <v>211405</v>
      </c>
      <c r="AD31" s="552">
        <f t="shared" si="4"/>
        <v>0</v>
      </c>
      <c r="AE31" s="155">
        <f t="shared" si="5"/>
        <v>211405</v>
      </c>
      <c r="AF31" s="29"/>
      <c r="AH31" s="558">
        <f>+'Edo Anal de Act'!M31</f>
        <v>211405</v>
      </c>
      <c r="AI31" s="244">
        <f t="shared" ref="AI31:AI33" si="6">+AE31-AH31</f>
        <v>0</v>
      </c>
    </row>
    <row r="32" spans="2:282" x14ac:dyDescent="0.25">
      <c r="B32" s="118"/>
      <c r="C32" s="618" t="s">
        <v>97</v>
      </c>
      <c r="D32" s="618"/>
      <c r="E32" s="550">
        <v>0</v>
      </c>
      <c r="F32" s="551">
        <v>0</v>
      </c>
      <c r="G32" s="550">
        <v>0</v>
      </c>
      <c r="H32" s="552">
        <v>0</v>
      </c>
      <c r="I32" s="550">
        <v>0</v>
      </c>
      <c r="J32" s="552">
        <v>0</v>
      </c>
      <c r="K32" s="550">
        <v>0</v>
      </c>
      <c r="L32" s="552">
        <v>0</v>
      </c>
      <c r="M32" s="550">
        <v>0</v>
      </c>
      <c r="N32" s="552">
        <v>0</v>
      </c>
      <c r="O32" s="550">
        <v>0</v>
      </c>
      <c r="P32" s="552">
        <v>0</v>
      </c>
      <c r="Q32" s="550">
        <v>0</v>
      </c>
      <c r="R32" s="552">
        <v>0</v>
      </c>
      <c r="S32" s="550">
        <v>0</v>
      </c>
      <c r="T32" s="552">
        <v>0</v>
      </c>
      <c r="U32" s="550">
        <v>0</v>
      </c>
      <c r="V32" s="552">
        <v>0</v>
      </c>
      <c r="W32" s="550">
        <v>0</v>
      </c>
      <c r="X32" s="552">
        <v>0</v>
      </c>
      <c r="Y32" s="550">
        <v>0</v>
      </c>
      <c r="Z32" s="552">
        <v>0</v>
      </c>
      <c r="AA32" s="550">
        <v>0</v>
      </c>
      <c r="AB32" s="552">
        <v>0</v>
      </c>
      <c r="AC32" s="553">
        <f t="shared" si="4"/>
        <v>0</v>
      </c>
      <c r="AD32" s="552">
        <f t="shared" si="4"/>
        <v>0</v>
      </c>
      <c r="AE32" s="155">
        <f t="shared" si="5"/>
        <v>0</v>
      </c>
      <c r="AF32" s="29"/>
      <c r="AH32" s="558">
        <f>+'Edo Anal de Act'!M32</f>
        <v>0</v>
      </c>
      <c r="AI32" s="244">
        <f t="shared" si="6"/>
        <v>0</v>
      </c>
    </row>
    <row r="33" spans="2:35" x14ac:dyDescent="0.25">
      <c r="B33" s="118"/>
      <c r="C33" s="618" t="s">
        <v>99</v>
      </c>
      <c r="D33" s="618"/>
      <c r="E33" s="550">
        <v>0</v>
      </c>
      <c r="F33" s="551">
        <v>46106</v>
      </c>
      <c r="G33" s="550">
        <v>0</v>
      </c>
      <c r="H33" s="552">
        <v>37371</v>
      </c>
      <c r="I33" s="550">
        <v>0</v>
      </c>
      <c r="J33" s="552">
        <v>53905</v>
      </c>
      <c r="K33" s="550">
        <v>0</v>
      </c>
      <c r="L33" s="552">
        <v>45805</v>
      </c>
      <c r="M33" s="550">
        <v>0</v>
      </c>
      <c r="N33" s="552">
        <v>53786</v>
      </c>
      <c r="O33" s="550">
        <v>0</v>
      </c>
      <c r="P33" s="552">
        <v>0</v>
      </c>
      <c r="Q33" s="550">
        <v>0</v>
      </c>
      <c r="R33" s="552">
        <v>0</v>
      </c>
      <c r="S33" s="550">
        <v>0</v>
      </c>
      <c r="T33" s="552">
        <v>0</v>
      </c>
      <c r="U33" s="550">
        <v>0</v>
      </c>
      <c r="V33" s="552">
        <v>0</v>
      </c>
      <c r="W33" s="550">
        <v>0</v>
      </c>
      <c r="X33" s="552">
        <v>0</v>
      </c>
      <c r="Y33" s="550">
        <v>0</v>
      </c>
      <c r="Z33" s="552">
        <v>0</v>
      </c>
      <c r="AA33" s="550">
        <v>0</v>
      </c>
      <c r="AB33" s="552">
        <v>0</v>
      </c>
      <c r="AC33" s="553">
        <f t="shared" si="4"/>
        <v>0</v>
      </c>
      <c r="AD33" s="552">
        <f t="shared" si="4"/>
        <v>236973</v>
      </c>
      <c r="AE33" s="155">
        <f t="shared" si="5"/>
        <v>-236973</v>
      </c>
      <c r="AF33" s="29"/>
      <c r="AH33" s="558">
        <f>+'Edo Anal de Act'!M33</f>
        <v>-236973</v>
      </c>
      <c r="AI33" s="244">
        <f t="shared" si="6"/>
        <v>0</v>
      </c>
    </row>
    <row r="34" spans="2:35" x14ac:dyDescent="0.25">
      <c r="B34" s="118"/>
      <c r="C34" s="618" t="s">
        <v>101</v>
      </c>
      <c r="D34" s="618"/>
      <c r="E34" s="550">
        <v>0</v>
      </c>
      <c r="F34" s="551">
        <v>0</v>
      </c>
      <c r="G34" s="550">
        <v>0</v>
      </c>
      <c r="H34" s="552">
        <f>E34+F34-G34</f>
        <v>0</v>
      </c>
      <c r="I34" s="550">
        <v>0</v>
      </c>
      <c r="J34" s="552">
        <f>G34+H34-I34</f>
        <v>0</v>
      </c>
      <c r="K34" s="550">
        <v>0</v>
      </c>
      <c r="L34" s="552">
        <f>I34+J34-K34</f>
        <v>0</v>
      </c>
      <c r="M34" s="550">
        <v>0</v>
      </c>
      <c r="N34" s="552">
        <f>K34+L34-M34</f>
        <v>0</v>
      </c>
      <c r="O34" s="550">
        <v>0</v>
      </c>
      <c r="P34" s="552">
        <f>M34+N34-O34</f>
        <v>0</v>
      </c>
      <c r="Q34" s="550">
        <v>0</v>
      </c>
      <c r="R34" s="552">
        <f>O34+P34-Q34</f>
        <v>0</v>
      </c>
      <c r="S34" s="550">
        <v>0</v>
      </c>
      <c r="T34" s="552">
        <f>Q34+R34-S34</f>
        <v>0</v>
      </c>
      <c r="U34" s="550">
        <v>0</v>
      </c>
      <c r="V34" s="552">
        <f>S34+T34-U34</f>
        <v>0</v>
      </c>
      <c r="W34" s="550">
        <v>0</v>
      </c>
      <c r="X34" s="552">
        <f>U34+V34-W34</f>
        <v>0</v>
      </c>
      <c r="Y34" s="550">
        <v>0</v>
      </c>
      <c r="Z34" s="552">
        <f>W34+X34-Y34</f>
        <v>0</v>
      </c>
      <c r="AA34" s="550">
        <v>0</v>
      </c>
      <c r="AB34" s="552">
        <f>Y34+Z34-AA34</f>
        <v>0</v>
      </c>
      <c r="AC34" s="553">
        <f t="shared" si="4"/>
        <v>0</v>
      </c>
      <c r="AD34" s="552">
        <f t="shared" si="4"/>
        <v>0</v>
      </c>
      <c r="AE34" s="155">
        <f t="shared" si="5"/>
        <v>0</v>
      </c>
      <c r="AF34" s="29"/>
    </row>
    <row r="35" spans="2:35" x14ac:dyDescent="0.25">
      <c r="B35" s="118"/>
      <c r="C35" s="618" t="s">
        <v>102</v>
      </c>
      <c r="D35" s="618"/>
      <c r="E35" s="550">
        <v>0</v>
      </c>
      <c r="F35" s="551">
        <v>0</v>
      </c>
      <c r="G35" s="550">
        <v>0</v>
      </c>
      <c r="H35" s="552">
        <f>E35+F35-G35</f>
        <v>0</v>
      </c>
      <c r="I35" s="550">
        <v>0</v>
      </c>
      <c r="J35" s="552">
        <f>G35+H35-I35</f>
        <v>0</v>
      </c>
      <c r="K35" s="550">
        <v>0</v>
      </c>
      <c r="L35" s="552">
        <f>I35+J35-K35</f>
        <v>0</v>
      </c>
      <c r="M35" s="550">
        <v>0</v>
      </c>
      <c r="N35" s="552">
        <f>K35+L35-M35</f>
        <v>0</v>
      </c>
      <c r="O35" s="550">
        <v>0</v>
      </c>
      <c r="P35" s="552">
        <f>M35+N35-O35</f>
        <v>0</v>
      </c>
      <c r="Q35" s="550">
        <v>0</v>
      </c>
      <c r="R35" s="552">
        <f>O35+P35-Q35</f>
        <v>0</v>
      </c>
      <c r="S35" s="550">
        <v>0</v>
      </c>
      <c r="T35" s="552">
        <f>Q35+R35-S35</f>
        <v>0</v>
      </c>
      <c r="U35" s="550">
        <v>0</v>
      </c>
      <c r="V35" s="552">
        <f>S35+T35-U35</f>
        <v>0</v>
      </c>
      <c r="W35" s="550">
        <v>0</v>
      </c>
      <c r="X35" s="552">
        <f>U35+V35-W35</f>
        <v>0</v>
      </c>
      <c r="Y35" s="550">
        <v>0</v>
      </c>
      <c r="Z35" s="552">
        <f>W35+X35-Y35</f>
        <v>0</v>
      </c>
      <c r="AA35" s="550">
        <v>0</v>
      </c>
      <c r="AB35" s="552">
        <f>Y35+Z35-AA35</f>
        <v>0</v>
      </c>
      <c r="AC35" s="553">
        <f t="shared" si="4"/>
        <v>0</v>
      </c>
      <c r="AD35" s="552">
        <f t="shared" si="4"/>
        <v>0</v>
      </c>
      <c r="AE35" s="155">
        <f t="shared" si="5"/>
        <v>0</v>
      </c>
      <c r="AF35" s="29"/>
    </row>
    <row r="36" spans="2:35" x14ac:dyDescent="0.25">
      <c r="B36" s="118"/>
      <c r="C36" s="618" t="s">
        <v>104</v>
      </c>
      <c r="D36" s="618"/>
      <c r="E36" s="550">
        <v>0</v>
      </c>
      <c r="F36" s="551">
        <v>0</v>
      </c>
      <c r="G36" s="550">
        <v>0</v>
      </c>
      <c r="H36" s="552">
        <f>E36+F36-G36</f>
        <v>0</v>
      </c>
      <c r="I36" s="550">
        <v>0</v>
      </c>
      <c r="J36" s="552">
        <f>G36+H36-I36</f>
        <v>0</v>
      </c>
      <c r="K36" s="550">
        <v>0</v>
      </c>
      <c r="L36" s="552">
        <f>I36+J36-K36</f>
        <v>0</v>
      </c>
      <c r="M36" s="550">
        <v>0</v>
      </c>
      <c r="N36" s="552">
        <f>K36+L36-M36</f>
        <v>0</v>
      </c>
      <c r="O36" s="550">
        <v>0</v>
      </c>
      <c r="P36" s="552">
        <f>M36+N36-O36</f>
        <v>0</v>
      </c>
      <c r="Q36" s="550">
        <v>0</v>
      </c>
      <c r="R36" s="552">
        <f>O36+P36-Q36</f>
        <v>0</v>
      </c>
      <c r="S36" s="550">
        <v>0</v>
      </c>
      <c r="T36" s="552">
        <f>Q36+R36-S36</f>
        <v>0</v>
      </c>
      <c r="U36" s="550">
        <v>0</v>
      </c>
      <c r="V36" s="552">
        <f>S36+T36-U36</f>
        <v>0</v>
      </c>
      <c r="W36" s="550">
        <v>0</v>
      </c>
      <c r="X36" s="552">
        <f>U36+V36-W36</f>
        <v>0</v>
      </c>
      <c r="Y36" s="550">
        <v>0</v>
      </c>
      <c r="Z36" s="552">
        <f>W36+X36-Y36</f>
        <v>0</v>
      </c>
      <c r="AA36" s="550">
        <v>0</v>
      </c>
      <c r="AB36" s="552">
        <f>Y36+Z36-AA36</f>
        <v>0</v>
      </c>
      <c r="AC36" s="553">
        <f t="shared" si="4"/>
        <v>0</v>
      </c>
      <c r="AD36" s="552">
        <f t="shared" si="4"/>
        <v>0</v>
      </c>
      <c r="AE36" s="155">
        <f t="shared" si="5"/>
        <v>0</v>
      </c>
      <c r="AF36" s="29"/>
    </row>
    <row r="37" spans="2:35" x14ac:dyDescent="0.25">
      <c r="B37" s="118"/>
      <c r="C37" s="524"/>
      <c r="D37" s="524"/>
      <c r="E37" s="555"/>
      <c r="F37" s="549"/>
      <c r="G37" s="548"/>
      <c r="H37" s="549"/>
      <c r="I37" s="548"/>
      <c r="J37" s="549"/>
      <c r="K37" s="548"/>
      <c r="L37" s="549"/>
      <c r="M37" s="548"/>
      <c r="N37" s="549"/>
      <c r="O37" s="548"/>
      <c r="P37" s="549"/>
      <c r="Q37" s="548"/>
      <c r="R37" s="549"/>
      <c r="S37" s="548"/>
      <c r="T37" s="549"/>
      <c r="U37" s="548"/>
      <c r="V37" s="549"/>
      <c r="W37" s="548"/>
      <c r="X37" s="549"/>
      <c r="Y37" s="548"/>
      <c r="Z37" s="549"/>
      <c r="AA37" s="548"/>
      <c r="AB37" s="549"/>
      <c r="AC37" s="154"/>
      <c r="AD37" s="549"/>
      <c r="AE37" s="154"/>
      <c r="AF37" s="29"/>
    </row>
    <row r="38" spans="2:35" x14ac:dyDescent="0.25">
      <c r="B38" s="147"/>
      <c r="C38" s="627" t="s">
        <v>108</v>
      </c>
      <c r="D38" s="627"/>
      <c r="E38" s="546">
        <f>E16+E26</f>
        <v>2323968</v>
      </c>
      <c r="F38" s="547">
        <f t="shared" ref="F38:AE38" si="7">F16+F26</f>
        <v>46106</v>
      </c>
      <c r="G38" s="546">
        <f t="shared" si="7"/>
        <v>95883</v>
      </c>
      <c r="H38" s="547">
        <f t="shared" si="7"/>
        <v>1490531</v>
      </c>
      <c r="I38" s="546">
        <f t="shared" si="7"/>
        <v>3031496</v>
      </c>
      <c r="J38" s="547">
        <f t="shared" si="7"/>
        <v>196294</v>
      </c>
      <c r="K38" s="546">
        <f t="shared" si="7"/>
        <v>0</v>
      </c>
      <c r="L38" s="547">
        <f t="shared" si="7"/>
        <v>179762</v>
      </c>
      <c r="M38" s="546">
        <f t="shared" si="7"/>
        <v>283226</v>
      </c>
      <c r="N38" s="547">
        <f t="shared" si="7"/>
        <v>53786</v>
      </c>
      <c r="O38" s="546">
        <f t="shared" si="7"/>
        <v>0</v>
      </c>
      <c r="P38" s="547">
        <f t="shared" si="7"/>
        <v>0</v>
      </c>
      <c r="Q38" s="546">
        <f t="shared" si="7"/>
        <v>0</v>
      </c>
      <c r="R38" s="547">
        <f t="shared" si="7"/>
        <v>0</v>
      </c>
      <c r="S38" s="546">
        <f t="shared" si="7"/>
        <v>0</v>
      </c>
      <c r="T38" s="547">
        <f t="shared" si="7"/>
        <v>0</v>
      </c>
      <c r="U38" s="546">
        <f t="shared" si="7"/>
        <v>0</v>
      </c>
      <c r="V38" s="547">
        <f t="shared" si="7"/>
        <v>0</v>
      </c>
      <c r="W38" s="546">
        <f t="shared" si="7"/>
        <v>0</v>
      </c>
      <c r="X38" s="547">
        <f t="shared" si="7"/>
        <v>0</v>
      </c>
      <c r="Y38" s="546">
        <f t="shared" si="7"/>
        <v>0</v>
      </c>
      <c r="Z38" s="547">
        <f t="shared" si="7"/>
        <v>0</v>
      </c>
      <c r="AA38" s="546">
        <f t="shared" si="7"/>
        <v>0</v>
      </c>
      <c r="AB38" s="547">
        <f t="shared" si="7"/>
        <v>0</v>
      </c>
      <c r="AC38" s="152">
        <f t="shared" si="7"/>
        <v>5734573</v>
      </c>
      <c r="AD38" s="547">
        <f t="shared" si="7"/>
        <v>1966479</v>
      </c>
      <c r="AE38" s="547">
        <f t="shared" si="7"/>
        <v>3768094</v>
      </c>
      <c r="AF38" s="149"/>
    </row>
    <row r="39" spans="2:35" x14ac:dyDescent="0.25">
      <c r="B39" s="234"/>
      <c r="C39" s="126"/>
      <c r="D39" s="126"/>
      <c r="E39" s="234"/>
      <c r="F39" s="504"/>
      <c r="G39" s="234"/>
      <c r="H39" s="504"/>
      <c r="I39" s="126"/>
      <c r="J39" s="126"/>
      <c r="K39" s="234"/>
      <c r="L39" s="504"/>
      <c r="M39" s="126"/>
      <c r="N39" s="126"/>
      <c r="O39" s="234"/>
      <c r="P39" s="504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504"/>
      <c r="AE39" s="126"/>
      <c r="AF39" s="504"/>
    </row>
    <row r="40" spans="2:35" x14ac:dyDescent="0.25">
      <c r="B40" s="158"/>
      <c r="C40" s="159"/>
      <c r="D40" s="160"/>
      <c r="F40" s="158"/>
      <c r="G40" s="158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158"/>
    </row>
    <row r="41" spans="2:35" hidden="1" x14ac:dyDescent="0.25">
      <c r="C41" s="6"/>
      <c r="D41" s="6"/>
      <c r="E41" s="1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2:35" s="445" customFormat="1" x14ac:dyDescent="0.25">
      <c r="C42" s="33"/>
      <c r="Q42" s="557">
        <f>+Q38-R38</f>
        <v>0</v>
      </c>
      <c r="S42" s="557">
        <f>+T38-S38</f>
        <v>0</v>
      </c>
      <c r="AA42" s="557"/>
    </row>
    <row r="43" spans="2:35" s="445" customFormat="1" x14ac:dyDescent="0.25">
      <c r="C43" s="33"/>
    </row>
    <row r="44" spans="2:35" s="445" customFormat="1" x14ac:dyDescent="0.25">
      <c r="B44" s="33"/>
      <c r="C44" s="445" t="str">
        <f>+C31</f>
        <v xml:space="preserve">Bienes Muebles </v>
      </c>
      <c r="E44" s="442">
        <f>+F38-E38</f>
        <v>-2277862</v>
      </c>
      <c r="F44" s="442">
        <v>0</v>
      </c>
      <c r="G44" s="557">
        <f>+H38-G38</f>
        <v>1394648</v>
      </c>
      <c r="H44" s="442">
        <v>0</v>
      </c>
      <c r="I44" s="557">
        <f>+J38-I38</f>
        <v>-2835202</v>
      </c>
      <c r="J44" s="442">
        <v>0</v>
      </c>
      <c r="K44" s="442">
        <v>0</v>
      </c>
      <c r="L44" s="442">
        <v>0</v>
      </c>
      <c r="M44" s="442">
        <v>7000</v>
      </c>
      <c r="N44" s="442">
        <v>0</v>
      </c>
      <c r="O44" s="442">
        <v>275381</v>
      </c>
      <c r="P44" s="442">
        <v>0</v>
      </c>
      <c r="Q44" s="442">
        <v>67280</v>
      </c>
      <c r="R44" s="442">
        <v>0</v>
      </c>
      <c r="S44" s="442">
        <v>4031043</v>
      </c>
      <c r="T44" s="442">
        <v>4521622</v>
      </c>
      <c r="U44" s="442">
        <v>514710</v>
      </c>
      <c r="V44" s="442">
        <v>0</v>
      </c>
      <c r="W44" s="442">
        <v>0</v>
      </c>
      <c r="X44" s="442">
        <v>0</v>
      </c>
      <c r="Y44" s="442">
        <v>0</v>
      </c>
      <c r="Z44" s="442">
        <v>0</v>
      </c>
      <c r="AA44" s="442">
        <v>73944</v>
      </c>
      <c r="AB44" s="442">
        <v>0</v>
      </c>
      <c r="AC44" s="553">
        <f>+E44+G44+I44+K44+M44+O44+Q44+S44+U44+W44+Y44+AA44</f>
        <v>1250942</v>
      </c>
      <c r="AD44" s="552">
        <f>+F44+H44+J44+L44+N44+P44+R44+T44+V44+X44+Z44+AB44</f>
        <v>4521622</v>
      </c>
      <c r="AE44" s="442">
        <f>+AD44-AC44</f>
        <v>3270680</v>
      </c>
    </row>
    <row r="45" spans="2:35" s="445" customFormat="1" x14ac:dyDescent="0.25">
      <c r="B45" s="33"/>
      <c r="E45" s="50"/>
    </row>
    <row r="46" spans="2:35" s="445" customFormat="1" x14ac:dyDescent="0.25">
      <c r="B46" s="33"/>
      <c r="E46" s="50"/>
      <c r="N46" s="557">
        <f>+M38-N38</f>
        <v>229440</v>
      </c>
    </row>
    <row r="47" spans="2:35" s="445" customFormat="1" x14ac:dyDescent="0.25">
      <c r="B47" s="33"/>
      <c r="E47" s="55"/>
    </row>
    <row r="48" spans="2:35" s="445" customFormat="1" x14ac:dyDescent="0.25">
      <c r="B48" s="520"/>
      <c r="E48" s="605"/>
      <c r="F48" s="605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</row>
    <row r="49" spans="2:31" s="445" customFormat="1" x14ac:dyDescent="0.25">
      <c r="B49" s="264"/>
      <c r="E49" s="606"/>
      <c r="F49" s="606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</row>
    <row r="50" spans="2:31" x14ac:dyDescent="0.25"/>
  </sheetData>
  <mergeCells count="47">
    <mergeCell ref="D5:H5"/>
    <mergeCell ref="D1:F1"/>
    <mergeCell ref="G1:AE1"/>
    <mergeCell ref="AG1:AH1"/>
    <mergeCell ref="D3:H3"/>
    <mergeCell ref="D4:H4"/>
    <mergeCell ref="D6:H6"/>
    <mergeCell ref="D7:H7"/>
    <mergeCell ref="B8:AF8"/>
    <mergeCell ref="B9:AF9"/>
    <mergeCell ref="C10:D11"/>
    <mergeCell ref="E10:F10"/>
    <mergeCell ref="G10:H10"/>
    <mergeCell ref="I10:J10"/>
    <mergeCell ref="K10:L10"/>
    <mergeCell ref="M10:N10"/>
    <mergeCell ref="O10:P10"/>
    <mergeCell ref="Q10:R10"/>
    <mergeCell ref="AA10:AB10"/>
    <mergeCell ref="W10:X10"/>
    <mergeCell ref="Y10:Z10"/>
    <mergeCell ref="C24:D24"/>
    <mergeCell ref="S10:T10"/>
    <mergeCell ref="U10:V10"/>
    <mergeCell ref="C23:D23"/>
    <mergeCell ref="C26:D26"/>
    <mergeCell ref="C14:D14"/>
    <mergeCell ref="C16:D16"/>
    <mergeCell ref="C21:D21"/>
    <mergeCell ref="C22:D22"/>
    <mergeCell ref="C20:D20"/>
    <mergeCell ref="C18:D18"/>
    <mergeCell ref="C19:D19"/>
    <mergeCell ref="C28:D28"/>
    <mergeCell ref="E49:F49"/>
    <mergeCell ref="H49:AE49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E48:F48"/>
    <mergeCell ref="H48:AE4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opLeftCell="F16" workbookViewId="0">
      <selection activeCell="K41" sqref="K41"/>
    </sheetView>
  </sheetViews>
  <sheetFormatPr baseColWidth="10" defaultColWidth="0" defaultRowHeight="15" zeroHeight="1" x14ac:dyDescent="0.25"/>
  <cols>
    <col min="1" max="1" width="2.42578125" style="5" customWidth="1"/>
    <col min="2" max="2" width="3" style="5" customWidth="1"/>
    <col min="3" max="4" width="11.42578125" style="5" customWidth="1"/>
    <col min="5" max="5" width="23.5703125" style="5" customWidth="1"/>
    <col min="6" max="6" width="2.85546875" style="5" customWidth="1"/>
    <col min="7" max="9" width="21" style="5" customWidth="1"/>
    <col min="10" max="10" width="21" style="5" hidden="1" customWidth="1"/>
    <col min="11" max="11" width="21" style="5" customWidth="1"/>
    <col min="12" max="12" width="21" style="5" hidden="1" customWidth="1"/>
    <col min="13" max="13" width="2.7109375" style="5" customWidth="1"/>
    <col min="14" max="14" width="3.7109375" style="5" customWidth="1"/>
    <col min="15" max="20" width="0" style="5" hidden="1"/>
    <col min="21" max="258" width="11.42578125" style="5" hidden="1"/>
    <col min="259" max="259" width="2.42578125" style="5" customWidth="1"/>
    <col min="260" max="260" width="3" style="5" customWidth="1"/>
    <col min="261" max="262" width="11.42578125" style="5" customWidth="1"/>
    <col min="263" max="263" width="23.5703125" style="5" customWidth="1"/>
    <col min="264" max="264" width="2.85546875" style="5" customWidth="1"/>
    <col min="265" max="268" width="21" style="5" customWidth="1"/>
    <col min="269" max="269" width="2.7109375" style="5" customWidth="1"/>
    <col min="270" max="270" width="3.7109375" style="5" customWidth="1"/>
    <col min="271" max="514" width="11.42578125" style="5" hidden="1"/>
    <col min="515" max="515" width="2.42578125" style="5" customWidth="1"/>
    <col min="516" max="516" width="3" style="5" customWidth="1"/>
    <col min="517" max="518" width="11.42578125" style="5" customWidth="1"/>
    <col min="519" max="519" width="23.5703125" style="5" customWidth="1"/>
    <col min="520" max="520" width="2.85546875" style="5" customWidth="1"/>
    <col min="521" max="524" width="21" style="5" customWidth="1"/>
    <col min="525" max="525" width="2.7109375" style="5" customWidth="1"/>
    <col min="526" max="526" width="3.7109375" style="5" customWidth="1"/>
    <col min="527" max="770" width="11.42578125" style="5" hidden="1"/>
    <col min="771" max="771" width="2.42578125" style="5" customWidth="1"/>
    <col min="772" max="772" width="3" style="5" customWidth="1"/>
    <col min="773" max="774" width="11.42578125" style="5" customWidth="1"/>
    <col min="775" max="775" width="23.5703125" style="5" customWidth="1"/>
    <col min="776" max="776" width="2.85546875" style="5" customWidth="1"/>
    <col min="777" max="780" width="21" style="5" customWidth="1"/>
    <col min="781" max="781" width="2.7109375" style="5" customWidth="1"/>
    <col min="782" max="782" width="3.7109375" style="5" customWidth="1"/>
    <col min="783" max="1026" width="11.42578125" style="5" hidden="1"/>
    <col min="1027" max="1027" width="2.42578125" style="5" customWidth="1"/>
    <col min="1028" max="1028" width="3" style="5" customWidth="1"/>
    <col min="1029" max="1030" width="11.42578125" style="5" customWidth="1"/>
    <col min="1031" max="1031" width="23.5703125" style="5" customWidth="1"/>
    <col min="1032" max="1032" width="2.85546875" style="5" customWidth="1"/>
    <col min="1033" max="1036" width="21" style="5" customWidth="1"/>
    <col min="1037" max="1037" width="2.7109375" style="5" customWidth="1"/>
    <col min="1038" max="1038" width="3.7109375" style="5" customWidth="1"/>
    <col min="1039" max="1282" width="11.42578125" style="5" hidden="1"/>
    <col min="1283" max="1283" width="2.42578125" style="5" customWidth="1"/>
    <col min="1284" max="1284" width="3" style="5" customWidth="1"/>
    <col min="1285" max="1286" width="11.42578125" style="5" customWidth="1"/>
    <col min="1287" max="1287" width="23.5703125" style="5" customWidth="1"/>
    <col min="1288" max="1288" width="2.85546875" style="5" customWidth="1"/>
    <col min="1289" max="1292" width="21" style="5" customWidth="1"/>
    <col min="1293" max="1293" width="2.7109375" style="5" customWidth="1"/>
    <col min="1294" max="1294" width="3.7109375" style="5" customWidth="1"/>
    <col min="1295" max="1538" width="11.42578125" style="5" hidden="1"/>
    <col min="1539" max="1539" width="2.42578125" style="5" customWidth="1"/>
    <col min="1540" max="1540" width="3" style="5" customWidth="1"/>
    <col min="1541" max="1542" width="11.42578125" style="5" customWidth="1"/>
    <col min="1543" max="1543" width="23.5703125" style="5" customWidth="1"/>
    <col min="1544" max="1544" width="2.85546875" style="5" customWidth="1"/>
    <col min="1545" max="1548" width="21" style="5" customWidth="1"/>
    <col min="1549" max="1549" width="2.7109375" style="5" customWidth="1"/>
    <col min="1550" max="1550" width="3.7109375" style="5" customWidth="1"/>
    <col min="1551" max="1794" width="11.42578125" style="5" hidden="1"/>
    <col min="1795" max="1795" width="2.42578125" style="5" customWidth="1"/>
    <col min="1796" max="1796" width="3" style="5" customWidth="1"/>
    <col min="1797" max="1798" width="11.42578125" style="5" customWidth="1"/>
    <col min="1799" max="1799" width="23.5703125" style="5" customWidth="1"/>
    <col min="1800" max="1800" width="2.85546875" style="5" customWidth="1"/>
    <col min="1801" max="1804" width="21" style="5" customWidth="1"/>
    <col min="1805" max="1805" width="2.7109375" style="5" customWidth="1"/>
    <col min="1806" max="1806" width="3.7109375" style="5" customWidth="1"/>
    <col min="1807" max="2050" width="11.42578125" style="5" hidden="1"/>
    <col min="2051" max="2051" width="2.42578125" style="5" customWidth="1"/>
    <col min="2052" max="2052" width="3" style="5" customWidth="1"/>
    <col min="2053" max="2054" width="11.42578125" style="5" customWidth="1"/>
    <col min="2055" max="2055" width="23.5703125" style="5" customWidth="1"/>
    <col min="2056" max="2056" width="2.85546875" style="5" customWidth="1"/>
    <col min="2057" max="2060" width="21" style="5" customWidth="1"/>
    <col min="2061" max="2061" width="2.7109375" style="5" customWidth="1"/>
    <col min="2062" max="2062" width="3.7109375" style="5" customWidth="1"/>
    <col min="2063" max="2306" width="11.42578125" style="5" hidden="1"/>
    <col min="2307" max="2307" width="2.42578125" style="5" customWidth="1"/>
    <col min="2308" max="2308" width="3" style="5" customWidth="1"/>
    <col min="2309" max="2310" width="11.42578125" style="5" customWidth="1"/>
    <col min="2311" max="2311" width="23.5703125" style="5" customWidth="1"/>
    <col min="2312" max="2312" width="2.85546875" style="5" customWidth="1"/>
    <col min="2313" max="2316" width="21" style="5" customWidth="1"/>
    <col min="2317" max="2317" width="2.7109375" style="5" customWidth="1"/>
    <col min="2318" max="2318" width="3.7109375" style="5" customWidth="1"/>
    <col min="2319" max="2562" width="11.42578125" style="5" hidden="1"/>
    <col min="2563" max="2563" width="2.42578125" style="5" customWidth="1"/>
    <col min="2564" max="2564" width="3" style="5" customWidth="1"/>
    <col min="2565" max="2566" width="11.42578125" style="5" customWidth="1"/>
    <col min="2567" max="2567" width="23.5703125" style="5" customWidth="1"/>
    <col min="2568" max="2568" width="2.85546875" style="5" customWidth="1"/>
    <col min="2569" max="2572" width="21" style="5" customWidth="1"/>
    <col min="2573" max="2573" width="2.7109375" style="5" customWidth="1"/>
    <col min="2574" max="2574" width="3.7109375" style="5" customWidth="1"/>
    <col min="2575" max="2818" width="11.42578125" style="5" hidden="1"/>
    <col min="2819" max="2819" width="2.42578125" style="5" customWidth="1"/>
    <col min="2820" max="2820" width="3" style="5" customWidth="1"/>
    <col min="2821" max="2822" width="11.42578125" style="5" customWidth="1"/>
    <col min="2823" max="2823" width="23.5703125" style="5" customWidth="1"/>
    <col min="2824" max="2824" width="2.85546875" style="5" customWidth="1"/>
    <col min="2825" max="2828" width="21" style="5" customWidth="1"/>
    <col min="2829" max="2829" width="2.7109375" style="5" customWidth="1"/>
    <col min="2830" max="2830" width="3.7109375" style="5" customWidth="1"/>
    <col min="2831" max="3074" width="11.42578125" style="5" hidden="1"/>
    <col min="3075" max="3075" width="2.42578125" style="5" customWidth="1"/>
    <col min="3076" max="3076" width="3" style="5" customWidth="1"/>
    <col min="3077" max="3078" width="11.42578125" style="5" customWidth="1"/>
    <col min="3079" max="3079" width="23.5703125" style="5" customWidth="1"/>
    <col min="3080" max="3080" width="2.85546875" style="5" customWidth="1"/>
    <col min="3081" max="3084" width="21" style="5" customWidth="1"/>
    <col min="3085" max="3085" width="2.7109375" style="5" customWidth="1"/>
    <col min="3086" max="3086" width="3.7109375" style="5" customWidth="1"/>
    <col min="3087" max="3330" width="11.42578125" style="5" hidden="1"/>
    <col min="3331" max="3331" width="2.42578125" style="5" customWidth="1"/>
    <col min="3332" max="3332" width="3" style="5" customWidth="1"/>
    <col min="3333" max="3334" width="11.42578125" style="5" customWidth="1"/>
    <col min="3335" max="3335" width="23.5703125" style="5" customWidth="1"/>
    <col min="3336" max="3336" width="2.85546875" style="5" customWidth="1"/>
    <col min="3337" max="3340" width="21" style="5" customWidth="1"/>
    <col min="3341" max="3341" width="2.7109375" style="5" customWidth="1"/>
    <col min="3342" max="3342" width="3.7109375" style="5" customWidth="1"/>
    <col min="3343" max="3586" width="11.42578125" style="5" hidden="1"/>
    <col min="3587" max="3587" width="2.42578125" style="5" customWidth="1"/>
    <col min="3588" max="3588" width="3" style="5" customWidth="1"/>
    <col min="3589" max="3590" width="11.42578125" style="5" customWidth="1"/>
    <col min="3591" max="3591" width="23.5703125" style="5" customWidth="1"/>
    <col min="3592" max="3592" width="2.85546875" style="5" customWidth="1"/>
    <col min="3593" max="3596" width="21" style="5" customWidth="1"/>
    <col min="3597" max="3597" width="2.7109375" style="5" customWidth="1"/>
    <col min="3598" max="3598" width="3.7109375" style="5" customWidth="1"/>
    <col min="3599" max="3842" width="11.42578125" style="5" hidden="1"/>
    <col min="3843" max="3843" width="2.42578125" style="5" customWidth="1"/>
    <col min="3844" max="3844" width="3" style="5" customWidth="1"/>
    <col min="3845" max="3846" width="11.42578125" style="5" customWidth="1"/>
    <col min="3847" max="3847" width="23.5703125" style="5" customWidth="1"/>
    <col min="3848" max="3848" width="2.85546875" style="5" customWidth="1"/>
    <col min="3849" max="3852" width="21" style="5" customWidth="1"/>
    <col min="3853" max="3853" width="2.7109375" style="5" customWidth="1"/>
    <col min="3854" max="3854" width="3.7109375" style="5" customWidth="1"/>
    <col min="3855" max="4098" width="11.42578125" style="5" hidden="1"/>
    <col min="4099" max="4099" width="2.42578125" style="5" customWidth="1"/>
    <col min="4100" max="4100" width="3" style="5" customWidth="1"/>
    <col min="4101" max="4102" width="11.42578125" style="5" customWidth="1"/>
    <col min="4103" max="4103" width="23.5703125" style="5" customWidth="1"/>
    <col min="4104" max="4104" width="2.85546875" style="5" customWidth="1"/>
    <col min="4105" max="4108" width="21" style="5" customWidth="1"/>
    <col min="4109" max="4109" width="2.7109375" style="5" customWidth="1"/>
    <col min="4110" max="4110" width="3.7109375" style="5" customWidth="1"/>
    <col min="4111" max="4354" width="11.42578125" style="5" hidden="1"/>
    <col min="4355" max="4355" width="2.42578125" style="5" customWidth="1"/>
    <col min="4356" max="4356" width="3" style="5" customWidth="1"/>
    <col min="4357" max="4358" width="11.42578125" style="5" customWidth="1"/>
    <col min="4359" max="4359" width="23.5703125" style="5" customWidth="1"/>
    <col min="4360" max="4360" width="2.85546875" style="5" customWidth="1"/>
    <col min="4361" max="4364" width="21" style="5" customWidth="1"/>
    <col min="4365" max="4365" width="2.7109375" style="5" customWidth="1"/>
    <col min="4366" max="4366" width="3.7109375" style="5" customWidth="1"/>
    <col min="4367" max="4610" width="11.42578125" style="5" hidden="1"/>
    <col min="4611" max="4611" width="2.42578125" style="5" customWidth="1"/>
    <col min="4612" max="4612" width="3" style="5" customWidth="1"/>
    <col min="4613" max="4614" width="11.42578125" style="5" customWidth="1"/>
    <col min="4615" max="4615" width="23.5703125" style="5" customWidth="1"/>
    <col min="4616" max="4616" width="2.85546875" style="5" customWidth="1"/>
    <col min="4617" max="4620" width="21" style="5" customWidth="1"/>
    <col min="4621" max="4621" width="2.7109375" style="5" customWidth="1"/>
    <col min="4622" max="4622" width="3.7109375" style="5" customWidth="1"/>
    <col min="4623" max="4866" width="11.42578125" style="5" hidden="1"/>
    <col min="4867" max="4867" width="2.42578125" style="5" customWidth="1"/>
    <col min="4868" max="4868" width="3" style="5" customWidth="1"/>
    <col min="4869" max="4870" width="11.42578125" style="5" customWidth="1"/>
    <col min="4871" max="4871" width="23.5703125" style="5" customWidth="1"/>
    <col min="4872" max="4872" width="2.85546875" style="5" customWidth="1"/>
    <col min="4873" max="4876" width="21" style="5" customWidth="1"/>
    <col min="4877" max="4877" width="2.7109375" style="5" customWidth="1"/>
    <col min="4878" max="4878" width="3.7109375" style="5" customWidth="1"/>
    <col min="4879" max="5122" width="11.42578125" style="5" hidden="1"/>
    <col min="5123" max="5123" width="2.42578125" style="5" customWidth="1"/>
    <col min="5124" max="5124" width="3" style="5" customWidth="1"/>
    <col min="5125" max="5126" width="11.42578125" style="5" customWidth="1"/>
    <col min="5127" max="5127" width="23.5703125" style="5" customWidth="1"/>
    <col min="5128" max="5128" width="2.85546875" style="5" customWidth="1"/>
    <col min="5129" max="5132" width="21" style="5" customWidth="1"/>
    <col min="5133" max="5133" width="2.7109375" style="5" customWidth="1"/>
    <col min="5134" max="5134" width="3.7109375" style="5" customWidth="1"/>
    <col min="5135" max="5378" width="11.42578125" style="5" hidden="1"/>
    <col min="5379" max="5379" width="2.42578125" style="5" customWidth="1"/>
    <col min="5380" max="5380" width="3" style="5" customWidth="1"/>
    <col min="5381" max="5382" width="11.42578125" style="5" customWidth="1"/>
    <col min="5383" max="5383" width="23.5703125" style="5" customWidth="1"/>
    <col min="5384" max="5384" width="2.85546875" style="5" customWidth="1"/>
    <col min="5385" max="5388" width="21" style="5" customWidth="1"/>
    <col min="5389" max="5389" width="2.7109375" style="5" customWidth="1"/>
    <col min="5390" max="5390" width="3.7109375" style="5" customWidth="1"/>
    <col min="5391" max="5634" width="11.42578125" style="5" hidden="1"/>
    <col min="5635" max="5635" width="2.42578125" style="5" customWidth="1"/>
    <col min="5636" max="5636" width="3" style="5" customWidth="1"/>
    <col min="5637" max="5638" width="11.42578125" style="5" customWidth="1"/>
    <col min="5639" max="5639" width="23.5703125" style="5" customWidth="1"/>
    <col min="5640" max="5640" width="2.85546875" style="5" customWidth="1"/>
    <col min="5641" max="5644" width="21" style="5" customWidth="1"/>
    <col min="5645" max="5645" width="2.7109375" style="5" customWidth="1"/>
    <col min="5646" max="5646" width="3.7109375" style="5" customWidth="1"/>
    <col min="5647" max="5890" width="11.42578125" style="5" hidden="1"/>
    <col min="5891" max="5891" width="2.42578125" style="5" customWidth="1"/>
    <col min="5892" max="5892" width="3" style="5" customWidth="1"/>
    <col min="5893" max="5894" width="11.42578125" style="5" customWidth="1"/>
    <col min="5895" max="5895" width="23.5703125" style="5" customWidth="1"/>
    <col min="5896" max="5896" width="2.85546875" style="5" customWidth="1"/>
    <col min="5897" max="5900" width="21" style="5" customWidth="1"/>
    <col min="5901" max="5901" width="2.7109375" style="5" customWidth="1"/>
    <col min="5902" max="5902" width="3.7109375" style="5" customWidth="1"/>
    <col min="5903" max="6146" width="11.42578125" style="5" hidden="1"/>
    <col min="6147" max="6147" width="2.42578125" style="5" customWidth="1"/>
    <col min="6148" max="6148" width="3" style="5" customWidth="1"/>
    <col min="6149" max="6150" width="11.42578125" style="5" customWidth="1"/>
    <col min="6151" max="6151" width="23.5703125" style="5" customWidth="1"/>
    <col min="6152" max="6152" width="2.85546875" style="5" customWidth="1"/>
    <col min="6153" max="6156" width="21" style="5" customWidth="1"/>
    <col min="6157" max="6157" width="2.7109375" style="5" customWidth="1"/>
    <col min="6158" max="6158" width="3.7109375" style="5" customWidth="1"/>
    <col min="6159" max="6402" width="11.42578125" style="5" hidden="1"/>
    <col min="6403" max="6403" width="2.42578125" style="5" customWidth="1"/>
    <col min="6404" max="6404" width="3" style="5" customWidth="1"/>
    <col min="6405" max="6406" width="11.42578125" style="5" customWidth="1"/>
    <col min="6407" max="6407" width="23.5703125" style="5" customWidth="1"/>
    <col min="6408" max="6408" width="2.85546875" style="5" customWidth="1"/>
    <col min="6409" max="6412" width="21" style="5" customWidth="1"/>
    <col min="6413" max="6413" width="2.7109375" style="5" customWidth="1"/>
    <col min="6414" max="6414" width="3.7109375" style="5" customWidth="1"/>
    <col min="6415" max="6658" width="11.42578125" style="5" hidden="1"/>
    <col min="6659" max="6659" width="2.42578125" style="5" customWidth="1"/>
    <col min="6660" max="6660" width="3" style="5" customWidth="1"/>
    <col min="6661" max="6662" width="11.42578125" style="5" customWidth="1"/>
    <col min="6663" max="6663" width="23.5703125" style="5" customWidth="1"/>
    <col min="6664" max="6664" width="2.85546875" style="5" customWidth="1"/>
    <col min="6665" max="6668" width="21" style="5" customWidth="1"/>
    <col min="6669" max="6669" width="2.7109375" style="5" customWidth="1"/>
    <col min="6670" max="6670" width="3.7109375" style="5" customWidth="1"/>
    <col min="6671" max="6914" width="11.42578125" style="5" hidden="1"/>
    <col min="6915" max="6915" width="2.42578125" style="5" customWidth="1"/>
    <col min="6916" max="6916" width="3" style="5" customWidth="1"/>
    <col min="6917" max="6918" width="11.42578125" style="5" customWidth="1"/>
    <col min="6919" max="6919" width="23.5703125" style="5" customWidth="1"/>
    <col min="6920" max="6920" width="2.85546875" style="5" customWidth="1"/>
    <col min="6921" max="6924" width="21" style="5" customWidth="1"/>
    <col min="6925" max="6925" width="2.7109375" style="5" customWidth="1"/>
    <col min="6926" max="6926" width="3.7109375" style="5" customWidth="1"/>
    <col min="6927" max="7170" width="11.42578125" style="5" hidden="1"/>
    <col min="7171" max="7171" width="2.42578125" style="5" customWidth="1"/>
    <col min="7172" max="7172" width="3" style="5" customWidth="1"/>
    <col min="7173" max="7174" width="11.42578125" style="5" customWidth="1"/>
    <col min="7175" max="7175" width="23.5703125" style="5" customWidth="1"/>
    <col min="7176" max="7176" width="2.85546875" style="5" customWidth="1"/>
    <col min="7177" max="7180" width="21" style="5" customWidth="1"/>
    <col min="7181" max="7181" width="2.7109375" style="5" customWidth="1"/>
    <col min="7182" max="7182" width="3.7109375" style="5" customWidth="1"/>
    <col min="7183" max="7426" width="11.42578125" style="5" hidden="1"/>
    <col min="7427" max="7427" width="2.42578125" style="5" customWidth="1"/>
    <col min="7428" max="7428" width="3" style="5" customWidth="1"/>
    <col min="7429" max="7430" width="11.42578125" style="5" customWidth="1"/>
    <col min="7431" max="7431" width="23.5703125" style="5" customWidth="1"/>
    <col min="7432" max="7432" width="2.85546875" style="5" customWidth="1"/>
    <col min="7433" max="7436" width="21" style="5" customWidth="1"/>
    <col min="7437" max="7437" width="2.7109375" style="5" customWidth="1"/>
    <col min="7438" max="7438" width="3.7109375" style="5" customWidth="1"/>
    <col min="7439" max="7682" width="11.42578125" style="5" hidden="1"/>
    <col min="7683" max="7683" width="2.42578125" style="5" customWidth="1"/>
    <col min="7684" max="7684" width="3" style="5" customWidth="1"/>
    <col min="7685" max="7686" width="11.42578125" style="5" customWidth="1"/>
    <col min="7687" max="7687" width="23.5703125" style="5" customWidth="1"/>
    <col min="7688" max="7688" width="2.85546875" style="5" customWidth="1"/>
    <col min="7689" max="7692" width="21" style="5" customWidth="1"/>
    <col min="7693" max="7693" width="2.7109375" style="5" customWidth="1"/>
    <col min="7694" max="7694" width="3.7109375" style="5" customWidth="1"/>
    <col min="7695" max="7938" width="11.42578125" style="5" hidden="1"/>
    <col min="7939" max="7939" width="2.42578125" style="5" customWidth="1"/>
    <col min="7940" max="7940" width="3" style="5" customWidth="1"/>
    <col min="7941" max="7942" width="11.42578125" style="5" customWidth="1"/>
    <col min="7943" max="7943" width="23.5703125" style="5" customWidth="1"/>
    <col min="7944" max="7944" width="2.85546875" style="5" customWidth="1"/>
    <col min="7945" max="7948" width="21" style="5" customWidth="1"/>
    <col min="7949" max="7949" width="2.7109375" style="5" customWidth="1"/>
    <col min="7950" max="7950" width="3.7109375" style="5" customWidth="1"/>
    <col min="7951" max="8194" width="11.42578125" style="5" hidden="1"/>
    <col min="8195" max="8195" width="2.42578125" style="5" customWidth="1"/>
    <col min="8196" max="8196" width="3" style="5" customWidth="1"/>
    <col min="8197" max="8198" width="11.42578125" style="5" customWidth="1"/>
    <col min="8199" max="8199" width="23.5703125" style="5" customWidth="1"/>
    <col min="8200" max="8200" width="2.85546875" style="5" customWidth="1"/>
    <col min="8201" max="8204" width="21" style="5" customWidth="1"/>
    <col min="8205" max="8205" width="2.7109375" style="5" customWidth="1"/>
    <col min="8206" max="8206" width="3.7109375" style="5" customWidth="1"/>
    <col min="8207" max="8450" width="11.42578125" style="5" hidden="1"/>
    <col min="8451" max="8451" width="2.42578125" style="5" customWidth="1"/>
    <col min="8452" max="8452" width="3" style="5" customWidth="1"/>
    <col min="8453" max="8454" width="11.42578125" style="5" customWidth="1"/>
    <col min="8455" max="8455" width="23.5703125" style="5" customWidth="1"/>
    <col min="8456" max="8456" width="2.85546875" style="5" customWidth="1"/>
    <col min="8457" max="8460" width="21" style="5" customWidth="1"/>
    <col min="8461" max="8461" width="2.7109375" style="5" customWidth="1"/>
    <col min="8462" max="8462" width="3.7109375" style="5" customWidth="1"/>
    <col min="8463" max="8706" width="11.42578125" style="5" hidden="1"/>
    <col min="8707" max="8707" width="2.42578125" style="5" customWidth="1"/>
    <col min="8708" max="8708" width="3" style="5" customWidth="1"/>
    <col min="8709" max="8710" width="11.42578125" style="5" customWidth="1"/>
    <col min="8711" max="8711" width="23.5703125" style="5" customWidth="1"/>
    <col min="8712" max="8712" width="2.85546875" style="5" customWidth="1"/>
    <col min="8713" max="8716" width="21" style="5" customWidth="1"/>
    <col min="8717" max="8717" width="2.7109375" style="5" customWidth="1"/>
    <col min="8718" max="8718" width="3.7109375" style="5" customWidth="1"/>
    <col min="8719" max="8962" width="11.42578125" style="5" hidden="1"/>
    <col min="8963" max="8963" width="2.42578125" style="5" customWidth="1"/>
    <col min="8964" max="8964" width="3" style="5" customWidth="1"/>
    <col min="8965" max="8966" width="11.42578125" style="5" customWidth="1"/>
    <col min="8967" max="8967" width="23.5703125" style="5" customWidth="1"/>
    <col min="8968" max="8968" width="2.85546875" style="5" customWidth="1"/>
    <col min="8969" max="8972" width="21" style="5" customWidth="1"/>
    <col min="8973" max="8973" width="2.7109375" style="5" customWidth="1"/>
    <col min="8974" max="8974" width="3.7109375" style="5" customWidth="1"/>
    <col min="8975" max="9218" width="11.42578125" style="5" hidden="1"/>
    <col min="9219" max="9219" width="2.42578125" style="5" customWidth="1"/>
    <col min="9220" max="9220" width="3" style="5" customWidth="1"/>
    <col min="9221" max="9222" width="11.42578125" style="5" customWidth="1"/>
    <col min="9223" max="9223" width="23.5703125" style="5" customWidth="1"/>
    <col min="9224" max="9224" width="2.85546875" style="5" customWidth="1"/>
    <col min="9225" max="9228" width="21" style="5" customWidth="1"/>
    <col min="9229" max="9229" width="2.7109375" style="5" customWidth="1"/>
    <col min="9230" max="9230" width="3.7109375" style="5" customWidth="1"/>
    <col min="9231" max="9474" width="11.42578125" style="5" hidden="1"/>
    <col min="9475" max="9475" width="2.42578125" style="5" customWidth="1"/>
    <col min="9476" max="9476" width="3" style="5" customWidth="1"/>
    <col min="9477" max="9478" width="11.42578125" style="5" customWidth="1"/>
    <col min="9479" max="9479" width="23.5703125" style="5" customWidth="1"/>
    <col min="9480" max="9480" width="2.85546875" style="5" customWidth="1"/>
    <col min="9481" max="9484" width="21" style="5" customWidth="1"/>
    <col min="9485" max="9485" width="2.7109375" style="5" customWidth="1"/>
    <col min="9486" max="9486" width="3.7109375" style="5" customWidth="1"/>
    <col min="9487" max="9730" width="11.42578125" style="5" hidden="1"/>
    <col min="9731" max="9731" width="2.42578125" style="5" customWidth="1"/>
    <col min="9732" max="9732" width="3" style="5" customWidth="1"/>
    <col min="9733" max="9734" width="11.42578125" style="5" customWidth="1"/>
    <col min="9735" max="9735" width="23.5703125" style="5" customWidth="1"/>
    <col min="9736" max="9736" width="2.85546875" style="5" customWidth="1"/>
    <col min="9737" max="9740" width="21" style="5" customWidth="1"/>
    <col min="9741" max="9741" width="2.7109375" style="5" customWidth="1"/>
    <col min="9742" max="9742" width="3.7109375" style="5" customWidth="1"/>
    <col min="9743" max="9986" width="11.42578125" style="5" hidden="1"/>
    <col min="9987" max="9987" width="2.42578125" style="5" customWidth="1"/>
    <col min="9988" max="9988" width="3" style="5" customWidth="1"/>
    <col min="9989" max="9990" width="11.42578125" style="5" customWidth="1"/>
    <col min="9991" max="9991" width="23.5703125" style="5" customWidth="1"/>
    <col min="9992" max="9992" width="2.85546875" style="5" customWidth="1"/>
    <col min="9993" max="9996" width="21" style="5" customWidth="1"/>
    <col min="9997" max="9997" width="2.7109375" style="5" customWidth="1"/>
    <col min="9998" max="9998" width="3.7109375" style="5" customWidth="1"/>
    <col min="9999" max="10242" width="11.42578125" style="5" hidden="1"/>
    <col min="10243" max="10243" width="2.42578125" style="5" customWidth="1"/>
    <col min="10244" max="10244" width="3" style="5" customWidth="1"/>
    <col min="10245" max="10246" width="11.42578125" style="5" customWidth="1"/>
    <col min="10247" max="10247" width="23.5703125" style="5" customWidth="1"/>
    <col min="10248" max="10248" width="2.85546875" style="5" customWidth="1"/>
    <col min="10249" max="10252" width="21" style="5" customWidth="1"/>
    <col min="10253" max="10253" width="2.7109375" style="5" customWidth="1"/>
    <col min="10254" max="10254" width="3.7109375" style="5" customWidth="1"/>
    <col min="10255" max="10498" width="11.42578125" style="5" hidden="1"/>
    <col min="10499" max="10499" width="2.42578125" style="5" customWidth="1"/>
    <col min="10500" max="10500" width="3" style="5" customWidth="1"/>
    <col min="10501" max="10502" width="11.42578125" style="5" customWidth="1"/>
    <col min="10503" max="10503" width="23.5703125" style="5" customWidth="1"/>
    <col min="10504" max="10504" width="2.85546875" style="5" customWidth="1"/>
    <col min="10505" max="10508" width="21" style="5" customWidth="1"/>
    <col min="10509" max="10509" width="2.7109375" style="5" customWidth="1"/>
    <col min="10510" max="10510" width="3.7109375" style="5" customWidth="1"/>
    <col min="10511" max="10754" width="11.42578125" style="5" hidden="1"/>
    <col min="10755" max="10755" width="2.42578125" style="5" customWidth="1"/>
    <col min="10756" max="10756" width="3" style="5" customWidth="1"/>
    <col min="10757" max="10758" width="11.42578125" style="5" customWidth="1"/>
    <col min="10759" max="10759" width="23.5703125" style="5" customWidth="1"/>
    <col min="10760" max="10760" width="2.85546875" style="5" customWidth="1"/>
    <col min="10761" max="10764" width="21" style="5" customWidth="1"/>
    <col min="10765" max="10765" width="2.7109375" style="5" customWidth="1"/>
    <col min="10766" max="10766" width="3.7109375" style="5" customWidth="1"/>
    <col min="10767" max="11010" width="11.42578125" style="5" hidden="1"/>
    <col min="11011" max="11011" width="2.42578125" style="5" customWidth="1"/>
    <col min="11012" max="11012" width="3" style="5" customWidth="1"/>
    <col min="11013" max="11014" width="11.42578125" style="5" customWidth="1"/>
    <col min="11015" max="11015" width="23.5703125" style="5" customWidth="1"/>
    <col min="11016" max="11016" width="2.85546875" style="5" customWidth="1"/>
    <col min="11017" max="11020" width="21" style="5" customWidth="1"/>
    <col min="11021" max="11021" width="2.7109375" style="5" customWidth="1"/>
    <col min="11022" max="11022" width="3.7109375" style="5" customWidth="1"/>
    <col min="11023" max="11266" width="11.42578125" style="5" hidden="1"/>
    <col min="11267" max="11267" width="2.42578125" style="5" customWidth="1"/>
    <col min="11268" max="11268" width="3" style="5" customWidth="1"/>
    <col min="11269" max="11270" width="11.42578125" style="5" customWidth="1"/>
    <col min="11271" max="11271" width="23.5703125" style="5" customWidth="1"/>
    <col min="11272" max="11272" width="2.85546875" style="5" customWidth="1"/>
    <col min="11273" max="11276" width="21" style="5" customWidth="1"/>
    <col min="11277" max="11277" width="2.7109375" style="5" customWidth="1"/>
    <col min="11278" max="11278" width="3.7109375" style="5" customWidth="1"/>
    <col min="11279" max="11522" width="11.42578125" style="5" hidden="1"/>
    <col min="11523" max="11523" width="2.42578125" style="5" customWidth="1"/>
    <col min="11524" max="11524" width="3" style="5" customWidth="1"/>
    <col min="11525" max="11526" width="11.42578125" style="5" customWidth="1"/>
    <col min="11527" max="11527" width="23.5703125" style="5" customWidth="1"/>
    <col min="11528" max="11528" width="2.85546875" style="5" customWidth="1"/>
    <col min="11529" max="11532" width="21" style="5" customWidth="1"/>
    <col min="11533" max="11533" width="2.7109375" style="5" customWidth="1"/>
    <col min="11534" max="11534" width="3.7109375" style="5" customWidth="1"/>
    <col min="11535" max="11778" width="11.42578125" style="5" hidden="1"/>
    <col min="11779" max="11779" width="2.42578125" style="5" customWidth="1"/>
    <col min="11780" max="11780" width="3" style="5" customWidth="1"/>
    <col min="11781" max="11782" width="11.42578125" style="5" customWidth="1"/>
    <col min="11783" max="11783" width="23.5703125" style="5" customWidth="1"/>
    <col min="11784" max="11784" width="2.85546875" style="5" customWidth="1"/>
    <col min="11785" max="11788" width="21" style="5" customWidth="1"/>
    <col min="11789" max="11789" width="2.7109375" style="5" customWidth="1"/>
    <col min="11790" max="11790" width="3.7109375" style="5" customWidth="1"/>
    <col min="11791" max="12034" width="11.42578125" style="5" hidden="1"/>
    <col min="12035" max="12035" width="2.42578125" style="5" customWidth="1"/>
    <col min="12036" max="12036" width="3" style="5" customWidth="1"/>
    <col min="12037" max="12038" width="11.42578125" style="5" customWidth="1"/>
    <col min="12039" max="12039" width="23.5703125" style="5" customWidth="1"/>
    <col min="12040" max="12040" width="2.85546875" style="5" customWidth="1"/>
    <col min="12041" max="12044" width="21" style="5" customWidth="1"/>
    <col min="12045" max="12045" width="2.7109375" style="5" customWidth="1"/>
    <col min="12046" max="12046" width="3.7109375" style="5" customWidth="1"/>
    <col min="12047" max="12290" width="11.42578125" style="5" hidden="1"/>
    <col min="12291" max="12291" width="2.42578125" style="5" customWidth="1"/>
    <col min="12292" max="12292" width="3" style="5" customWidth="1"/>
    <col min="12293" max="12294" width="11.42578125" style="5" customWidth="1"/>
    <col min="12295" max="12295" width="23.5703125" style="5" customWidth="1"/>
    <col min="12296" max="12296" width="2.85546875" style="5" customWidth="1"/>
    <col min="12297" max="12300" width="21" style="5" customWidth="1"/>
    <col min="12301" max="12301" width="2.7109375" style="5" customWidth="1"/>
    <col min="12302" max="12302" width="3.7109375" style="5" customWidth="1"/>
    <col min="12303" max="12546" width="11.42578125" style="5" hidden="1"/>
    <col min="12547" max="12547" width="2.42578125" style="5" customWidth="1"/>
    <col min="12548" max="12548" width="3" style="5" customWidth="1"/>
    <col min="12549" max="12550" width="11.42578125" style="5" customWidth="1"/>
    <col min="12551" max="12551" width="23.5703125" style="5" customWidth="1"/>
    <col min="12552" max="12552" width="2.85546875" style="5" customWidth="1"/>
    <col min="12553" max="12556" width="21" style="5" customWidth="1"/>
    <col min="12557" max="12557" width="2.7109375" style="5" customWidth="1"/>
    <col min="12558" max="12558" width="3.7109375" style="5" customWidth="1"/>
    <col min="12559" max="12802" width="11.42578125" style="5" hidden="1"/>
    <col min="12803" max="12803" width="2.42578125" style="5" customWidth="1"/>
    <col min="12804" max="12804" width="3" style="5" customWidth="1"/>
    <col min="12805" max="12806" width="11.42578125" style="5" customWidth="1"/>
    <col min="12807" max="12807" width="23.5703125" style="5" customWidth="1"/>
    <col min="12808" max="12808" width="2.85546875" style="5" customWidth="1"/>
    <col min="12809" max="12812" width="21" style="5" customWidth="1"/>
    <col min="12813" max="12813" width="2.7109375" style="5" customWidth="1"/>
    <col min="12814" max="12814" width="3.7109375" style="5" customWidth="1"/>
    <col min="12815" max="13058" width="11.42578125" style="5" hidden="1"/>
    <col min="13059" max="13059" width="2.42578125" style="5" customWidth="1"/>
    <col min="13060" max="13060" width="3" style="5" customWidth="1"/>
    <col min="13061" max="13062" width="11.42578125" style="5" customWidth="1"/>
    <col min="13063" max="13063" width="23.5703125" style="5" customWidth="1"/>
    <col min="13064" max="13064" width="2.85546875" style="5" customWidth="1"/>
    <col min="13065" max="13068" width="21" style="5" customWidth="1"/>
    <col min="13069" max="13069" width="2.7109375" style="5" customWidth="1"/>
    <col min="13070" max="13070" width="3.7109375" style="5" customWidth="1"/>
    <col min="13071" max="13314" width="11.42578125" style="5" hidden="1"/>
    <col min="13315" max="13315" width="2.42578125" style="5" customWidth="1"/>
    <col min="13316" max="13316" width="3" style="5" customWidth="1"/>
    <col min="13317" max="13318" width="11.42578125" style="5" customWidth="1"/>
    <col min="13319" max="13319" width="23.5703125" style="5" customWidth="1"/>
    <col min="13320" max="13320" width="2.85546875" style="5" customWidth="1"/>
    <col min="13321" max="13324" width="21" style="5" customWidth="1"/>
    <col min="13325" max="13325" width="2.7109375" style="5" customWidth="1"/>
    <col min="13326" max="13326" width="3.7109375" style="5" customWidth="1"/>
    <col min="13327" max="13570" width="11.42578125" style="5" hidden="1"/>
    <col min="13571" max="13571" width="2.42578125" style="5" customWidth="1"/>
    <col min="13572" max="13572" width="3" style="5" customWidth="1"/>
    <col min="13573" max="13574" width="11.42578125" style="5" customWidth="1"/>
    <col min="13575" max="13575" width="23.5703125" style="5" customWidth="1"/>
    <col min="13576" max="13576" width="2.85546875" style="5" customWidth="1"/>
    <col min="13577" max="13580" width="21" style="5" customWidth="1"/>
    <col min="13581" max="13581" width="2.7109375" style="5" customWidth="1"/>
    <col min="13582" max="13582" width="3.7109375" style="5" customWidth="1"/>
    <col min="13583" max="13826" width="11.42578125" style="5" hidden="1"/>
    <col min="13827" max="13827" width="2.42578125" style="5" customWidth="1"/>
    <col min="13828" max="13828" width="3" style="5" customWidth="1"/>
    <col min="13829" max="13830" width="11.42578125" style="5" customWidth="1"/>
    <col min="13831" max="13831" width="23.5703125" style="5" customWidth="1"/>
    <col min="13832" max="13832" width="2.85546875" style="5" customWidth="1"/>
    <col min="13833" max="13836" width="21" style="5" customWidth="1"/>
    <col min="13837" max="13837" width="2.7109375" style="5" customWidth="1"/>
    <col min="13838" max="13838" width="3.7109375" style="5" customWidth="1"/>
    <col min="13839" max="14082" width="11.42578125" style="5" hidden="1"/>
    <col min="14083" max="14083" width="2.42578125" style="5" customWidth="1"/>
    <col min="14084" max="14084" width="3" style="5" customWidth="1"/>
    <col min="14085" max="14086" width="11.42578125" style="5" customWidth="1"/>
    <col min="14087" max="14087" width="23.5703125" style="5" customWidth="1"/>
    <col min="14088" max="14088" width="2.85546875" style="5" customWidth="1"/>
    <col min="14089" max="14092" width="21" style="5" customWidth="1"/>
    <col min="14093" max="14093" width="2.7109375" style="5" customWidth="1"/>
    <col min="14094" max="14094" width="3.7109375" style="5" customWidth="1"/>
    <col min="14095" max="14338" width="11.42578125" style="5" hidden="1"/>
    <col min="14339" max="14339" width="2.42578125" style="5" customWidth="1"/>
    <col min="14340" max="14340" width="3" style="5" customWidth="1"/>
    <col min="14341" max="14342" width="11.42578125" style="5" customWidth="1"/>
    <col min="14343" max="14343" width="23.5703125" style="5" customWidth="1"/>
    <col min="14344" max="14344" width="2.85546875" style="5" customWidth="1"/>
    <col min="14345" max="14348" width="21" style="5" customWidth="1"/>
    <col min="14349" max="14349" width="2.7109375" style="5" customWidth="1"/>
    <col min="14350" max="14350" width="3.7109375" style="5" customWidth="1"/>
    <col min="14351" max="14594" width="11.42578125" style="5" hidden="1"/>
    <col min="14595" max="14595" width="2.42578125" style="5" customWidth="1"/>
    <col min="14596" max="14596" width="3" style="5" customWidth="1"/>
    <col min="14597" max="14598" width="11.42578125" style="5" customWidth="1"/>
    <col min="14599" max="14599" width="23.5703125" style="5" customWidth="1"/>
    <col min="14600" max="14600" width="2.85546875" style="5" customWidth="1"/>
    <col min="14601" max="14604" width="21" style="5" customWidth="1"/>
    <col min="14605" max="14605" width="2.7109375" style="5" customWidth="1"/>
    <col min="14606" max="14606" width="3.7109375" style="5" customWidth="1"/>
    <col min="14607" max="14850" width="11.42578125" style="5" hidden="1"/>
    <col min="14851" max="14851" width="2.42578125" style="5" customWidth="1"/>
    <col min="14852" max="14852" width="3" style="5" customWidth="1"/>
    <col min="14853" max="14854" width="11.42578125" style="5" customWidth="1"/>
    <col min="14855" max="14855" width="23.5703125" style="5" customWidth="1"/>
    <col min="14856" max="14856" width="2.85546875" style="5" customWidth="1"/>
    <col min="14857" max="14860" width="21" style="5" customWidth="1"/>
    <col min="14861" max="14861" width="2.7109375" style="5" customWidth="1"/>
    <col min="14862" max="14862" width="3.7109375" style="5" customWidth="1"/>
    <col min="14863" max="15106" width="11.42578125" style="5" hidden="1"/>
    <col min="15107" max="15107" width="2.42578125" style="5" customWidth="1"/>
    <col min="15108" max="15108" width="3" style="5" customWidth="1"/>
    <col min="15109" max="15110" width="11.42578125" style="5" customWidth="1"/>
    <col min="15111" max="15111" width="23.5703125" style="5" customWidth="1"/>
    <col min="15112" max="15112" width="2.85546875" style="5" customWidth="1"/>
    <col min="15113" max="15116" width="21" style="5" customWidth="1"/>
    <col min="15117" max="15117" width="2.7109375" style="5" customWidth="1"/>
    <col min="15118" max="15118" width="3.7109375" style="5" customWidth="1"/>
    <col min="15119" max="15362" width="11.42578125" style="5" hidden="1"/>
    <col min="15363" max="15363" width="2.42578125" style="5" customWidth="1"/>
    <col min="15364" max="15364" width="3" style="5" customWidth="1"/>
    <col min="15365" max="15366" width="11.42578125" style="5" customWidth="1"/>
    <col min="15367" max="15367" width="23.5703125" style="5" customWidth="1"/>
    <col min="15368" max="15368" width="2.85546875" style="5" customWidth="1"/>
    <col min="15369" max="15372" width="21" style="5" customWidth="1"/>
    <col min="15373" max="15373" width="2.7109375" style="5" customWidth="1"/>
    <col min="15374" max="15374" width="3.7109375" style="5" customWidth="1"/>
    <col min="15375" max="15618" width="11.42578125" style="5" hidden="1"/>
    <col min="15619" max="15619" width="2.42578125" style="5" customWidth="1"/>
    <col min="15620" max="15620" width="3" style="5" customWidth="1"/>
    <col min="15621" max="15622" width="11.42578125" style="5" customWidth="1"/>
    <col min="15623" max="15623" width="23.5703125" style="5" customWidth="1"/>
    <col min="15624" max="15624" width="2.85546875" style="5" customWidth="1"/>
    <col min="15625" max="15628" width="21" style="5" customWidth="1"/>
    <col min="15629" max="15629" width="2.7109375" style="5" customWidth="1"/>
    <col min="15630" max="15630" width="3.7109375" style="5" customWidth="1"/>
    <col min="15631" max="15874" width="11.42578125" style="5" hidden="1"/>
    <col min="15875" max="15875" width="2.42578125" style="5" customWidth="1"/>
    <col min="15876" max="15876" width="3" style="5" customWidth="1"/>
    <col min="15877" max="15878" width="11.42578125" style="5" customWidth="1"/>
    <col min="15879" max="15879" width="23.5703125" style="5" customWidth="1"/>
    <col min="15880" max="15880" width="2.85546875" style="5" customWidth="1"/>
    <col min="15881" max="15884" width="21" style="5" customWidth="1"/>
    <col min="15885" max="15885" width="2.7109375" style="5" customWidth="1"/>
    <col min="15886" max="15886" width="3.7109375" style="5" customWidth="1"/>
    <col min="15887" max="16130" width="11.42578125" style="5" hidden="1"/>
    <col min="16131" max="16131" width="2.42578125" style="5" customWidth="1"/>
    <col min="16132" max="16132" width="3" style="5" customWidth="1"/>
    <col min="16133" max="16134" width="11.42578125" style="5" customWidth="1"/>
    <col min="16135" max="16135" width="23.5703125" style="5" customWidth="1"/>
    <col min="16136" max="16136" width="2.85546875" style="5" customWidth="1"/>
    <col min="16137" max="16140" width="21" style="5" customWidth="1"/>
    <col min="16141" max="16141" width="2.7109375" style="5" customWidth="1"/>
    <col min="16142" max="16142" width="3.7109375" style="5" customWidth="1"/>
    <col min="16143" max="16384" width="11.42578125" style="5" hidden="1"/>
  </cols>
  <sheetData>
    <row r="1" spans="2:13" ht="8.25" customHeight="1" x14ac:dyDescent="0.25"/>
    <row r="2" spans="2:13" x14ac:dyDescent="0.25">
      <c r="C2" s="161"/>
      <c r="D2" s="636" t="s">
        <v>377</v>
      </c>
      <c r="E2" s="636"/>
      <c r="F2" s="636"/>
      <c r="G2" s="636"/>
      <c r="H2" s="636"/>
      <c r="I2" s="636"/>
      <c r="J2" s="434"/>
      <c r="K2" s="161"/>
      <c r="L2" s="161"/>
      <c r="M2" s="161"/>
    </row>
    <row r="3" spans="2:13" x14ac:dyDescent="0.25">
      <c r="C3" s="161"/>
      <c r="D3" s="636" t="s">
        <v>137</v>
      </c>
      <c r="E3" s="636"/>
      <c r="F3" s="636"/>
      <c r="G3" s="636"/>
      <c r="H3" s="636"/>
      <c r="I3" s="636"/>
      <c r="J3" s="434"/>
      <c r="K3" s="161"/>
      <c r="L3" s="161"/>
      <c r="M3" s="161"/>
    </row>
    <row r="4" spans="2:13" x14ac:dyDescent="0.25">
      <c r="C4" s="161"/>
      <c r="D4" s="636" t="s">
        <v>385</v>
      </c>
      <c r="E4" s="636"/>
      <c r="F4" s="636"/>
      <c r="G4" s="636"/>
      <c r="H4" s="636"/>
      <c r="I4" s="636"/>
      <c r="J4" s="434"/>
      <c r="K4" s="161"/>
      <c r="L4" s="161"/>
      <c r="M4" s="161"/>
    </row>
    <row r="5" spans="2:13" x14ac:dyDescent="0.25">
      <c r="C5" s="161"/>
      <c r="D5" s="636" t="s">
        <v>316</v>
      </c>
      <c r="E5" s="636"/>
      <c r="F5" s="636"/>
      <c r="G5" s="636"/>
      <c r="H5" s="636"/>
      <c r="I5" s="636"/>
      <c r="J5" s="434"/>
      <c r="K5" s="161"/>
      <c r="L5" s="161"/>
      <c r="M5" s="161"/>
    </row>
    <row r="6" spans="2:13" x14ac:dyDescent="0.25">
      <c r="B6" s="68"/>
      <c r="C6" s="66" t="s">
        <v>61</v>
      </c>
      <c r="D6" s="568" t="s">
        <v>194</v>
      </c>
      <c r="E6" s="568"/>
      <c r="F6" s="568"/>
      <c r="G6" s="568"/>
      <c r="H6" s="568"/>
      <c r="I6" s="568"/>
      <c r="J6" s="429"/>
      <c r="K6" s="70"/>
      <c r="L6" s="437"/>
      <c r="M6" s="162"/>
    </row>
    <row r="7" spans="2:13" ht="9" customHeight="1" x14ac:dyDescent="0.25">
      <c r="B7" s="163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</row>
    <row r="8" spans="2:13" ht="9" customHeight="1" x14ac:dyDescent="0.25">
      <c r="B8" s="163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</row>
    <row r="9" spans="2:13" ht="24" x14ac:dyDescent="0.25">
      <c r="B9" s="164"/>
      <c r="C9" s="637" t="s">
        <v>138</v>
      </c>
      <c r="D9" s="637"/>
      <c r="E9" s="637"/>
      <c r="F9" s="165"/>
      <c r="G9" s="166" t="s">
        <v>139</v>
      </c>
      <c r="H9" s="166" t="s">
        <v>140</v>
      </c>
      <c r="I9" s="165" t="s">
        <v>141</v>
      </c>
      <c r="J9" s="165"/>
      <c r="K9" s="165" t="s">
        <v>142</v>
      </c>
      <c r="L9" s="165"/>
      <c r="M9" s="167"/>
    </row>
    <row r="10" spans="2:13" ht="7.5" customHeight="1" x14ac:dyDescent="0.25">
      <c r="B10" s="168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38"/>
    </row>
    <row r="11" spans="2:13" ht="7.5" customHeight="1" x14ac:dyDescent="0.25">
      <c r="B11" s="76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40"/>
    </row>
    <row r="12" spans="2:13" x14ac:dyDescent="0.25">
      <c r="B12" s="76"/>
      <c r="C12" s="641" t="s">
        <v>143</v>
      </c>
      <c r="D12" s="641"/>
      <c r="E12" s="641"/>
      <c r="F12" s="170"/>
      <c r="G12" s="170"/>
      <c r="H12" s="170"/>
      <c r="I12" s="491">
        <v>1000</v>
      </c>
      <c r="J12" s="491"/>
      <c r="K12" s="491">
        <v>1000</v>
      </c>
      <c r="L12" s="170"/>
      <c r="M12" s="171"/>
    </row>
    <row r="13" spans="2:13" x14ac:dyDescent="0.25">
      <c r="B13" s="172"/>
      <c r="C13" s="642" t="s">
        <v>144</v>
      </c>
      <c r="D13" s="642"/>
      <c r="E13" s="642"/>
      <c r="F13" s="82"/>
      <c r="G13" s="82"/>
      <c r="H13" s="82"/>
      <c r="I13" s="82"/>
      <c r="J13" s="82"/>
      <c r="K13" s="82"/>
      <c r="L13" s="82"/>
      <c r="M13" s="173"/>
    </row>
    <row r="14" spans="2:13" x14ac:dyDescent="0.25">
      <c r="B14" s="172"/>
      <c r="C14" s="641" t="s">
        <v>145</v>
      </c>
      <c r="D14" s="641"/>
      <c r="E14" s="641"/>
      <c r="F14" s="82"/>
      <c r="G14" s="121">
        <f t="shared" ref="G14:L14" si="0">SUM(G15:G17)</f>
        <v>0</v>
      </c>
      <c r="H14" s="121">
        <f t="shared" si="0"/>
        <v>0</v>
      </c>
      <c r="I14" s="121">
        <f t="shared" si="0"/>
        <v>0</v>
      </c>
      <c r="J14" s="121">
        <f t="shared" si="0"/>
        <v>0</v>
      </c>
      <c r="K14" s="121">
        <f t="shared" si="0"/>
        <v>0</v>
      </c>
      <c r="L14" s="121">
        <f t="shared" si="0"/>
        <v>0</v>
      </c>
      <c r="M14" s="174"/>
    </row>
    <row r="15" spans="2:13" x14ac:dyDescent="0.25">
      <c r="B15" s="175"/>
      <c r="C15" s="176"/>
      <c r="D15" s="573" t="s">
        <v>146</v>
      </c>
      <c r="E15" s="573"/>
      <c r="F15" s="82"/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/>
    </row>
    <row r="16" spans="2:13" x14ac:dyDescent="0.25">
      <c r="B16" s="175"/>
      <c r="C16" s="176"/>
      <c r="D16" s="573" t="s">
        <v>147</v>
      </c>
      <c r="E16" s="573"/>
      <c r="F16" s="82"/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/>
    </row>
    <row r="17" spans="2:13" x14ac:dyDescent="0.25">
      <c r="B17" s="175"/>
      <c r="C17" s="176"/>
      <c r="D17" s="573" t="s">
        <v>148</v>
      </c>
      <c r="E17" s="573"/>
      <c r="F17" s="82"/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/>
    </row>
    <row r="18" spans="2:13" x14ac:dyDescent="0.25">
      <c r="B18" s="175"/>
      <c r="C18" s="176"/>
      <c r="D18" s="176"/>
      <c r="E18" s="80"/>
      <c r="F18" s="82"/>
      <c r="G18" s="179"/>
      <c r="H18" s="179"/>
      <c r="I18" s="179"/>
      <c r="J18" s="179"/>
      <c r="K18" s="179"/>
      <c r="L18" s="179"/>
      <c r="M18" s="178"/>
    </row>
    <row r="19" spans="2:13" x14ac:dyDescent="0.25">
      <c r="B19" s="172"/>
      <c r="C19" s="641" t="s">
        <v>149</v>
      </c>
      <c r="D19" s="641"/>
      <c r="E19" s="641"/>
      <c r="F19" s="82"/>
      <c r="G19" s="121">
        <f t="shared" ref="G19:L19" si="1">SUM(G20:G23)</f>
        <v>0</v>
      </c>
      <c r="H19" s="121">
        <f t="shared" si="1"/>
        <v>0</v>
      </c>
      <c r="I19" s="121">
        <f t="shared" si="1"/>
        <v>0</v>
      </c>
      <c r="J19" s="121">
        <f t="shared" si="1"/>
        <v>0</v>
      </c>
      <c r="K19" s="121">
        <f t="shared" si="1"/>
        <v>0</v>
      </c>
      <c r="L19" s="121">
        <f t="shared" si="1"/>
        <v>0</v>
      </c>
      <c r="M19" s="174"/>
    </row>
    <row r="20" spans="2:13" x14ac:dyDescent="0.25">
      <c r="B20" s="175"/>
      <c r="C20" s="176"/>
      <c r="D20" s="573" t="s">
        <v>150</v>
      </c>
      <c r="E20" s="573"/>
      <c r="F20" s="82"/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8"/>
    </row>
    <row r="21" spans="2:13" x14ac:dyDescent="0.25">
      <c r="B21" s="175"/>
      <c r="C21" s="176"/>
      <c r="D21" s="573" t="s">
        <v>151</v>
      </c>
      <c r="E21" s="573"/>
      <c r="F21" s="82"/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8"/>
    </row>
    <row r="22" spans="2:13" x14ac:dyDescent="0.25">
      <c r="B22" s="175"/>
      <c r="C22" s="176"/>
      <c r="D22" s="573" t="s">
        <v>147</v>
      </c>
      <c r="E22" s="573"/>
      <c r="F22" s="82"/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8"/>
    </row>
    <row r="23" spans="2:13" x14ac:dyDescent="0.25">
      <c r="B23" s="175"/>
      <c r="C23" s="180"/>
      <c r="D23" s="573" t="s">
        <v>148</v>
      </c>
      <c r="E23" s="573"/>
      <c r="F23" s="82"/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78"/>
    </row>
    <row r="24" spans="2:13" x14ac:dyDescent="0.25">
      <c r="B24" s="175"/>
      <c r="C24" s="176"/>
      <c r="D24" s="176"/>
      <c r="E24" s="80"/>
      <c r="F24" s="82"/>
      <c r="G24" s="107"/>
      <c r="H24" s="107"/>
      <c r="I24" s="107"/>
      <c r="J24" s="107"/>
      <c r="K24" s="107"/>
      <c r="L24" s="107"/>
      <c r="M24" s="178"/>
    </row>
    <row r="25" spans="2:13" x14ac:dyDescent="0.25">
      <c r="B25" s="183"/>
      <c r="C25" s="643" t="s">
        <v>152</v>
      </c>
      <c r="D25" s="643"/>
      <c r="E25" s="643"/>
      <c r="F25" s="86"/>
      <c r="G25" s="184">
        <f t="shared" ref="G25:L25" si="2">G14+G19</f>
        <v>0</v>
      </c>
      <c r="H25" s="184">
        <f t="shared" si="2"/>
        <v>0</v>
      </c>
      <c r="I25" s="184">
        <f t="shared" si="2"/>
        <v>0</v>
      </c>
      <c r="J25" s="184">
        <f t="shared" si="2"/>
        <v>0</v>
      </c>
      <c r="K25" s="184">
        <f t="shared" si="2"/>
        <v>0</v>
      </c>
      <c r="L25" s="184">
        <f t="shared" si="2"/>
        <v>0</v>
      </c>
      <c r="M25" s="185"/>
    </row>
    <row r="26" spans="2:13" x14ac:dyDescent="0.25">
      <c r="B26" s="172"/>
      <c r="C26" s="176"/>
      <c r="D26" s="176"/>
      <c r="E26" s="94"/>
      <c r="F26" s="82"/>
      <c r="G26" s="107"/>
      <c r="H26" s="107"/>
      <c r="I26" s="107"/>
      <c r="J26" s="107"/>
      <c r="K26" s="107"/>
      <c r="L26" s="107"/>
      <c r="M26" s="174"/>
    </row>
    <row r="27" spans="2:13" x14ac:dyDescent="0.25">
      <c r="B27" s="172"/>
      <c r="C27" s="642" t="s">
        <v>153</v>
      </c>
      <c r="D27" s="642"/>
      <c r="E27" s="642"/>
      <c r="F27" s="82"/>
      <c r="G27" s="107"/>
      <c r="H27" s="107"/>
      <c r="I27" s="107"/>
      <c r="J27" s="107"/>
      <c r="K27" s="107"/>
      <c r="L27" s="107"/>
      <c r="M27" s="174"/>
    </row>
    <row r="28" spans="2:13" x14ac:dyDescent="0.25">
      <c r="B28" s="172"/>
      <c r="C28" s="641" t="s">
        <v>145</v>
      </c>
      <c r="D28" s="641"/>
      <c r="E28" s="641"/>
      <c r="F28" s="82"/>
      <c r="G28" s="121">
        <f t="shared" ref="G28:L28" si="3">SUM(G29:G31)</f>
        <v>0</v>
      </c>
      <c r="H28" s="121">
        <f t="shared" si="3"/>
        <v>0</v>
      </c>
      <c r="I28" s="121">
        <f t="shared" si="3"/>
        <v>0</v>
      </c>
      <c r="J28" s="121">
        <f t="shared" si="3"/>
        <v>0</v>
      </c>
      <c r="K28" s="121">
        <f t="shared" si="3"/>
        <v>0</v>
      </c>
      <c r="L28" s="121">
        <f t="shared" si="3"/>
        <v>0</v>
      </c>
      <c r="M28" s="174"/>
    </row>
    <row r="29" spans="2:13" x14ac:dyDescent="0.25">
      <c r="B29" s="175"/>
      <c r="C29" s="176"/>
      <c r="D29" s="573" t="s">
        <v>146</v>
      </c>
      <c r="E29" s="573"/>
      <c r="F29" s="82"/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8"/>
    </row>
    <row r="30" spans="2:13" x14ac:dyDescent="0.25">
      <c r="B30" s="175"/>
      <c r="C30" s="180"/>
      <c r="D30" s="573" t="s">
        <v>147</v>
      </c>
      <c r="E30" s="573"/>
      <c r="F30" s="180"/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8"/>
    </row>
    <row r="31" spans="2:13" x14ac:dyDescent="0.25">
      <c r="B31" s="175"/>
      <c r="C31" s="180"/>
      <c r="D31" s="573" t="s">
        <v>148</v>
      </c>
      <c r="E31" s="573"/>
      <c r="F31" s="180"/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8"/>
    </row>
    <row r="32" spans="2:13" ht="10.5" customHeight="1" x14ac:dyDescent="0.25">
      <c r="B32" s="175"/>
      <c r="C32" s="176"/>
      <c r="D32" s="176"/>
      <c r="E32" s="80"/>
      <c r="F32" s="82"/>
      <c r="G32" s="107"/>
      <c r="H32" s="107"/>
      <c r="I32" s="107"/>
      <c r="J32" s="107"/>
      <c r="K32" s="107"/>
      <c r="L32" s="107"/>
      <c r="M32" s="178"/>
    </row>
    <row r="33" spans="2:266" x14ac:dyDescent="0.25">
      <c r="B33" s="172"/>
      <c r="C33" s="641" t="s">
        <v>149</v>
      </c>
      <c r="D33" s="641"/>
      <c r="E33" s="641"/>
      <c r="F33" s="82"/>
      <c r="G33" s="121">
        <f t="shared" ref="G33:L33" si="4">SUM(G34:G37)</f>
        <v>0</v>
      </c>
      <c r="H33" s="121">
        <f t="shared" si="4"/>
        <v>0</v>
      </c>
      <c r="I33" s="121">
        <f t="shared" si="4"/>
        <v>0</v>
      </c>
      <c r="J33" s="121">
        <f t="shared" si="4"/>
        <v>0</v>
      </c>
      <c r="K33" s="121">
        <f t="shared" si="4"/>
        <v>0</v>
      </c>
      <c r="L33" s="121">
        <f t="shared" si="4"/>
        <v>0</v>
      </c>
      <c r="M33" s="174"/>
    </row>
    <row r="34" spans="2:266" x14ac:dyDescent="0.25">
      <c r="B34" s="175"/>
      <c r="C34" s="176"/>
      <c r="D34" s="573" t="s">
        <v>150</v>
      </c>
      <c r="E34" s="573"/>
      <c r="F34" s="82"/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8"/>
    </row>
    <row r="35" spans="2:266" x14ac:dyDescent="0.25">
      <c r="B35" s="175"/>
      <c r="C35" s="176"/>
      <c r="D35" s="573" t="s">
        <v>151</v>
      </c>
      <c r="E35" s="573"/>
      <c r="F35" s="82"/>
      <c r="G35" s="177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8"/>
    </row>
    <row r="36" spans="2:266" x14ac:dyDescent="0.25">
      <c r="B36" s="175"/>
      <c r="C36" s="176"/>
      <c r="D36" s="573" t="s">
        <v>147</v>
      </c>
      <c r="E36" s="573"/>
      <c r="F36" s="82"/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8"/>
    </row>
    <row r="37" spans="2:266" x14ac:dyDescent="0.25">
      <c r="B37" s="175"/>
      <c r="C37" s="82"/>
      <c r="D37" s="573" t="s">
        <v>148</v>
      </c>
      <c r="E37" s="573"/>
      <c r="F37" s="82"/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8"/>
    </row>
    <row r="38" spans="2:266" x14ac:dyDescent="0.25">
      <c r="B38" s="175"/>
      <c r="C38" s="82"/>
      <c r="D38" s="82"/>
      <c r="E38" s="80"/>
      <c r="F38" s="82"/>
      <c r="G38" s="107"/>
      <c r="H38" s="107"/>
      <c r="I38" s="107"/>
      <c r="J38" s="107"/>
      <c r="K38" s="107"/>
      <c r="L38" s="107"/>
      <c r="M38" s="178"/>
    </row>
    <row r="39" spans="2:266" x14ac:dyDescent="0.25">
      <c r="B39" s="183"/>
      <c r="C39" s="643" t="s">
        <v>154</v>
      </c>
      <c r="D39" s="643"/>
      <c r="E39" s="643"/>
      <c r="F39" s="86"/>
      <c r="G39" s="184">
        <f t="shared" ref="G39:L39" si="5">G28+G33</f>
        <v>0</v>
      </c>
      <c r="H39" s="184">
        <f t="shared" si="5"/>
        <v>0</v>
      </c>
      <c r="I39" s="184">
        <f t="shared" si="5"/>
        <v>0</v>
      </c>
      <c r="J39" s="184">
        <f t="shared" si="5"/>
        <v>0</v>
      </c>
      <c r="K39" s="184">
        <f t="shared" si="5"/>
        <v>0</v>
      </c>
      <c r="L39" s="184">
        <f t="shared" si="5"/>
        <v>0</v>
      </c>
      <c r="M39" s="185"/>
    </row>
    <row r="40" spans="2:266" ht="9.75" customHeight="1" x14ac:dyDescent="0.25">
      <c r="B40" s="175"/>
      <c r="C40" s="176"/>
      <c r="D40" s="176"/>
      <c r="E40" s="80"/>
      <c r="F40" s="82"/>
      <c r="G40" s="470"/>
      <c r="H40" s="182"/>
      <c r="I40" s="107"/>
      <c r="J40" s="107"/>
      <c r="K40" s="107"/>
      <c r="L40" s="107"/>
      <c r="M40" s="178"/>
    </row>
    <row r="41" spans="2:266" x14ac:dyDescent="0.25">
      <c r="B41" s="175"/>
      <c r="C41" s="641" t="s">
        <v>155</v>
      </c>
      <c r="D41" s="641"/>
      <c r="E41" s="641"/>
      <c r="F41" s="82"/>
      <c r="G41" s="184">
        <v>0</v>
      </c>
      <c r="H41" s="184">
        <v>0</v>
      </c>
      <c r="I41" s="186">
        <f>+'Cambios conac Ene_20'!E50</f>
        <v>1010117</v>
      </c>
      <c r="J41" s="186">
        <f>+I41/I12</f>
        <v>1010.117</v>
      </c>
      <c r="K41" s="186">
        <f>+'Edo Sit Finan'!L26</f>
        <v>907738</v>
      </c>
      <c r="L41" s="186">
        <f>+K41/K12</f>
        <v>907.73800000000006</v>
      </c>
      <c r="M41" s="178"/>
    </row>
    <row r="42" spans="2:266" ht="8.25" customHeight="1" x14ac:dyDescent="0.25">
      <c r="B42" s="175"/>
      <c r="C42" s="176"/>
      <c r="D42" s="176"/>
      <c r="E42" s="80"/>
      <c r="F42" s="82"/>
      <c r="G42" s="470"/>
      <c r="H42" s="182"/>
      <c r="I42" s="107"/>
      <c r="J42" s="107"/>
      <c r="K42" s="107"/>
      <c r="L42" s="107"/>
      <c r="M42" s="178"/>
      <c r="JF42" s="5">
        <v>1</v>
      </c>
    </row>
    <row r="43" spans="2:266" x14ac:dyDescent="0.25">
      <c r="B43" s="187"/>
      <c r="C43" s="644" t="s">
        <v>156</v>
      </c>
      <c r="D43" s="644"/>
      <c r="E43" s="644"/>
      <c r="F43" s="188"/>
      <c r="G43" s="189">
        <v>0</v>
      </c>
      <c r="H43" s="189">
        <v>0</v>
      </c>
      <c r="I43" s="189">
        <f>I41+I39+I25</f>
        <v>1010117</v>
      </c>
      <c r="J43" s="189">
        <f>J41+J39+J25</f>
        <v>1010.117</v>
      </c>
      <c r="K43" s="189">
        <f>K41+K39+K25</f>
        <v>907738</v>
      </c>
      <c r="L43" s="189">
        <f>L41+L39+L25</f>
        <v>907.73800000000006</v>
      </c>
      <c r="M43" s="190"/>
    </row>
    <row r="44" spans="2:266" ht="9" customHeight="1" x14ac:dyDescent="0.25">
      <c r="C44" s="642"/>
      <c r="D44" s="642"/>
      <c r="E44" s="642"/>
      <c r="F44" s="642"/>
      <c r="G44" s="642"/>
      <c r="H44" s="642"/>
      <c r="I44" s="642"/>
      <c r="J44" s="642"/>
      <c r="K44" s="642"/>
      <c r="L44" s="642"/>
      <c r="M44" s="642"/>
    </row>
    <row r="45" spans="2:266" ht="10.5" customHeight="1" x14ac:dyDescent="0.25">
      <c r="C45" s="191"/>
      <c r="D45" s="191"/>
      <c r="E45" s="192"/>
      <c r="F45" s="193"/>
      <c r="G45" s="192"/>
      <c r="H45" s="193"/>
      <c r="I45" s="193"/>
      <c r="J45" s="193"/>
      <c r="K45" s="193"/>
      <c r="L45" s="193"/>
    </row>
    <row r="46" spans="2:266" x14ac:dyDescent="0.25">
      <c r="B46" s="65"/>
      <c r="C46" s="573" t="s">
        <v>53</v>
      </c>
      <c r="D46" s="573"/>
      <c r="E46" s="573"/>
      <c r="F46" s="573"/>
      <c r="G46" s="573"/>
      <c r="H46" s="573"/>
      <c r="I46" s="573"/>
      <c r="J46" s="573"/>
      <c r="K46" s="573"/>
      <c r="L46" s="573"/>
      <c r="M46" s="573"/>
    </row>
    <row r="47" spans="2:266" x14ac:dyDescent="0.25">
      <c r="B47" s="65"/>
      <c r="C47" s="80"/>
      <c r="D47" s="102"/>
      <c r="E47" s="103"/>
      <c r="F47" s="103"/>
      <c r="G47" s="65"/>
      <c r="H47" s="104"/>
      <c r="I47" s="102"/>
      <c r="J47" s="102"/>
      <c r="K47" s="103"/>
      <c r="L47" s="103"/>
      <c r="M47" s="103"/>
    </row>
    <row r="48" spans="2:266" hidden="1" x14ac:dyDescent="0.25"/>
    <row r="49" spans="2:260" x14ac:dyDescent="0.25">
      <c r="B49" s="33" t="s">
        <v>220</v>
      </c>
      <c r="G49" s="50" t="s">
        <v>218</v>
      </c>
      <c r="J49" s="442"/>
      <c r="K49" s="605" t="s">
        <v>207</v>
      </c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  <c r="AC49" s="605"/>
      <c r="AD49" s="605"/>
      <c r="AE49" s="605"/>
      <c r="AF49" s="605"/>
      <c r="AG49" s="605"/>
      <c r="AH49" s="605"/>
      <c r="AI49" s="605"/>
      <c r="AJ49" s="605"/>
      <c r="AK49" s="605"/>
      <c r="AL49" s="605"/>
      <c r="AM49" s="605"/>
      <c r="AN49" s="605"/>
      <c r="AO49" s="605"/>
      <c r="AP49" s="605"/>
      <c r="AQ49" s="605"/>
      <c r="AR49" s="605"/>
      <c r="AS49" s="605"/>
      <c r="AT49" s="605"/>
      <c r="AU49" s="605"/>
      <c r="AV49" s="605"/>
      <c r="AW49" s="605"/>
      <c r="AX49" s="605"/>
      <c r="AY49" s="605"/>
      <c r="AZ49" s="605"/>
      <c r="BA49" s="605"/>
      <c r="BB49" s="605"/>
      <c r="BC49" s="605"/>
      <c r="BD49" s="605"/>
      <c r="BE49" s="605"/>
      <c r="BF49" s="605"/>
      <c r="BG49" s="605"/>
      <c r="BH49" s="605"/>
      <c r="BI49" s="605"/>
      <c r="BJ49" s="605"/>
      <c r="BK49" s="605"/>
      <c r="BL49" s="605"/>
      <c r="BM49" s="605"/>
      <c r="BN49" s="605"/>
      <c r="BO49" s="605"/>
      <c r="BP49" s="605"/>
      <c r="BQ49" s="605"/>
      <c r="BR49" s="605"/>
      <c r="BS49" s="605"/>
      <c r="BT49" s="605"/>
      <c r="BU49" s="605"/>
      <c r="BV49" s="605"/>
      <c r="BW49" s="605"/>
      <c r="BX49" s="605"/>
      <c r="BY49" s="605"/>
      <c r="BZ49" s="605"/>
      <c r="CA49" s="605"/>
      <c r="CB49" s="605"/>
      <c r="CC49" s="605"/>
      <c r="CD49" s="605"/>
      <c r="CE49" s="605"/>
      <c r="CF49" s="605"/>
      <c r="CG49" s="605"/>
      <c r="CH49" s="605"/>
      <c r="CI49" s="605"/>
      <c r="CJ49" s="605"/>
      <c r="CK49" s="605"/>
      <c r="CL49" s="605"/>
      <c r="CM49" s="605"/>
      <c r="CN49" s="605"/>
      <c r="CO49" s="605"/>
      <c r="CP49" s="605"/>
      <c r="CQ49" s="605"/>
      <c r="CR49" s="605"/>
      <c r="CS49" s="605"/>
      <c r="CT49" s="605"/>
      <c r="CU49" s="605"/>
      <c r="CV49" s="605"/>
      <c r="CW49" s="605"/>
      <c r="CX49" s="605"/>
      <c r="CY49" s="605"/>
      <c r="CZ49" s="605"/>
      <c r="DA49" s="605"/>
      <c r="DB49" s="605"/>
      <c r="DC49" s="605"/>
      <c r="DD49" s="605"/>
      <c r="DE49" s="605"/>
      <c r="DF49" s="605"/>
      <c r="DG49" s="605"/>
      <c r="DH49" s="605"/>
      <c r="DI49" s="605"/>
      <c r="DJ49" s="605"/>
      <c r="DK49" s="605"/>
      <c r="DL49" s="605"/>
      <c r="DM49" s="605"/>
      <c r="DN49" s="605"/>
      <c r="DO49" s="605"/>
      <c r="DP49" s="605"/>
      <c r="DQ49" s="605"/>
      <c r="DR49" s="605"/>
      <c r="DS49" s="605"/>
      <c r="DT49" s="605"/>
      <c r="DU49" s="605"/>
      <c r="DV49" s="605"/>
      <c r="DW49" s="605"/>
      <c r="DX49" s="605"/>
      <c r="DY49" s="605"/>
      <c r="DZ49" s="605"/>
      <c r="EA49" s="605"/>
      <c r="EB49" s="605"/>
      <c r="EC49" s="605"/>
      <c r="ED49" s="605"/>
      <c r="EE49" s="605"/>
      <c r="EF49" s="605"/>
      <c r="EG49" s="605"/>
      <c r="EH49" s="605"/>
      <c r="EI49" s="605"/>
      <c r="EJ49" s="605"/>
      <c r="EK49" s="605"/>
      <c r="EL49" s="605"/>
      <c r="EM49" s="605"/>
      <c r="EN49" s="605"/>
      <c r="EO49" s="605"/>
      <c r="EP49" s="605"/>
      <c r="EQ49" s="605"/>
      <c r="ER49" s="605"/>
      <c r="ES49" s="605"/>
      <c r="ET49" s="605"/>
      <c r="EU49" s="605"/>
      <c r="EV49" s="605"/>
      <c r="EW49" s="605"/>
      <c r="EX49" s="605"/>
      <c r="EY49" s="605"/>
      <c r="EZ49" s="605"/>
      <c r="FA49" s="605"/>
      <c r="FB49" s="605"/>
      <c r="FC49" s="605"/>
      <c r="FD49" s="605"/>
      <c r="FE49" s="605"/>
      <c r="FF49" s="605"/>
      <c r="FG49" s="605"/>
      <c r="FH49" s="605"/>
      <c r="FI49" s="605"/>
      <c r="FJ49" s="605"/>
      <c r="FK49" s="605"/>
      <c r="FL49" s="605"/>
      <c r="FM49" s="605"/>
      <c r="FN49" s="605"/>
      <c r="FO49" s="605"/>
      <c r="FP49" s="605"/>
      <c r="FQ49" s="605"/>
      <c r="FR49" s="605"/>
      <c r="FS49" s="605"/>
      <c r="FT49" s="605"/>
      <c r="FU49" s="605"/>
      <c r="FV49" s="605"/>
      <c r="FW49" s="605"/>
      <c r="FX49" s="605"/>
      <c r="FY49" s="605"/>
      <c r="FZ49" s="605"/>
      <c r="GA49" s="605"/>
      <c r="GB49" s="605"/>
      <c r="GC49" s="605"/>
      <c r="GD49" s="605"/>
      <c r="GE49" s="605"/>
      <c r="GF49" s="605"/>
      <c r="GG49" s="605"/>
      <c r="GH49" s="605"/>
      <c r="GI49" s="605"/>
      <c r="GJ49" s="605"/>
      <c r="GK49" s="605"/>
      <c r="GL49" s="605"/>
      <c r="GM49" s="605"/>
      <c r="GN49" s="605"/>
      <c r="GO49" s="605"/>
      <c r="GP49" s="605"/>
      <c r="GQ49" s="605"/>
      <c r="GR49" s="605"/>
      <c r="GS49" s="605"/>
      <c r="GT49" s="605"/>
      <c r="GU49" s="605"/>
      <c r="GV49" s="605"/>
      <c r="GW49" s="605"/>
      <c r="GX49" s="605"/>
      <c r="GY49" s="605"/>
      <c r="GZ49" s="605"/>
      <c r="HA49" s="605"/>
      <c r="HB49" s="605"/>
      <c r="HC49" s="605"/>
      <c r="HD49" s="605"/>
      <c r="HE49" s="605"/>
      <c r="HF49" s="605"/>
      <c r="HG49" s="605"/>
      <c r="HH49" s="605"/>
      <c r="HI49" s="605"/>
      <c r="HJ49" s="605"/>
      <c r="HK49" s="605"/>
      <c r="HL49" s="605"/>
      <c r="HM49" s="605"/>
      <c r="HN49" s="605"/>
      <c r="HO49" s="605"/>
      <c r="HP49" s="605"/>
      <c r="HQ49" s="605"/>
      <c r="HR49" s="605"/>
      <c r="HS49" s="605"/>
      <c r="HT49" s="605"/>
      <c r="HU49" s="605"/>
      <c r="HV49" s="605"/>
      <c r="HW49" s="605"/>
      <c r="HX49" s="605"/>
      <c r="HY49" s="605"/>
      <c r="HZ49" s="605"/>
      <c r="IA49" s="605"/>
      <c r="IB49" s="605"/>
      <c r="IC49" s="605"/>
      <c r="ID49" s="605"/>
      <c r="IE49" s="605"/>
      <c r="IF49" s="605"/>
      <c r="IG49" s="605"/>
      <c r="IH49" s="605"/>
      <c r="II49" s="605"/>
      <c r="IJ49" s="605"/>
      <c r="IK49" s="605"/>
      <c r="IL49" s="605"/>
      <c r="IM49" s="605"/>
      <c r="IN49" s="605"/>
      <c r="IO49" s="605"/>
      <c r="IP49" s="605"/>
      <c r="IQ49" s="605"/>
      <c r="IR49" s="605"/>
      <c r="IS49" s="605"/>
      <c r="IT49" s="605"/>
      <c r="IU49" s="605"/>
      <c r="IV49" s="605"/>
      <c r="IW49" s="605"/>
      <c r="IX49" s="605"/>
      <c r="IY49" s="605"/>
      <c r="IZ49" s="605"/>
    </row>
    <row r="50" spans="2:260" x14ac:dyDescent="0.25">
      <c r="B50" s="33"/>
      <c r="G50" s="50"/>
      <c r="J50" s="265"/>
      <c r="K50" s="265"/>
      <c r="L50" s="265"/>
    </row>
    <row r="51" spans="2:260" x14ac:dyDescent="0.25">
      <c r="B51" s="33"/>
      <c r="G51" s="50"/>
      <c r="J51" s="426"/>
      <c r="K51" s="426"/>
      <c r="L51" s="426"/>
    </row>
    <row r="52" spans="2:260" x14ac:dyDescent="0.25">
      <c r="B52" s="33"/>
      <c r="G52" s="55"/>
      <c r="J52" s="471"/>
      <c r="K52" s="446"/>
      <c r="L52" s="446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  <c r="AR52" s="444"/>
      <c r="AS52" s="444"/>
      <c r="AT52" s="444"/>
      <c r="AU52" s="444"/>
      <c r="AV52" s="444"/>
      <c r="AW52" s="444"/>
      <c r="AX52" s="444"/>
      <c r="AY52" s="444"/>
      <c r="AZ52" s="444"/>
      <c r="BA52" s="444"/>
      <c r="BB52" s="444"/>
      <c r="BC52" s="444"/>
      <c r="BD52" s="444"/>
      <c r="BE52" s="444"/>
      <c r="BF52" s="444"/>
      <c r="BG52" s="444"/>
      <c r="BH52" s="444"/>
      <c r="BI52" s="444"/>
      <c r="BJ52" s="444"/>
      <c r="BK52" s="444"/>
      <c r="BL52" s="444"/>
      <c r="BM52" s="444"/>
      <c r="BN52" s="444"/>
      <c r="BO52" s="444"/>
      <c r="BP52" s="444"/>
      <c r="BQ52" s="444"/>
      <c r="BR52" s="444"/>
      <c r="BS52" s="444"/>
      <c r="BT52" s="444"/>
      <c r="BU52" s="444"/>
      <c r="BV52" s="444"/>
      <c r="BW52" s="444"/>
      <c r="BX52" s="444"/>
      <c r="BY52" s="444"/>
      <c r="BZ52" s="444"/>
      <c r="CA52" s="444"/>
      <c r="CB52" s="444"/>
      <c r="CC52" s="444"/>
      <c r="CD52" s="444"/>
      <c r="CE52" s="444"/>
      <c r="CF52" s="444"/>
      <c r="CG52" s="444"/>
      <c r="CH52" s="444"/>
      <c r="CI52" s="444"/>
      <c r="CJ52" s="444"/>
      <c r="CK52" s="444"/>
      <c r="CL52" s="444"/>
      <c r="CM52" s="444"/>
      <c r="CN52" s="444"/>
      <c r="CO52" s="444"/>
      <c r="CP52" s="444"/>
      <c r="CQ52" s="444"/>
      <c r="CR52" s="444"/>
      <c r="CS52" s="444"/>
      <c r="CT52" s="444"/>
      <c r="CU52" s="444"/>
      <c r="CV52" s="444"/>
      <c r="CW52" s="444"/>
      <c r="CX52" s="444"/>
      <c r="CY52" s="444"/>
      <c r="CZ52" s="444"/>
      <c r="DA52" s="444"/>
      <c r="DB52" s="444"/>
      <c r="DC52" s="444"/>
      <c r="DD52" s="444"/>
      <c r="DE52" s="444"/>
      <c r="DF52" s="444"/>
      <c r="DG52" s="444"/>
      <c r="DH52" s="444"/>
      <c r="DI52" s="444"/>
      <c r="DJ52" s="444"/>
      <c r="DK52" s="444"/>
      <c r="DL52" s="444"/>
      <c r="DM52" s="444"/>
      <c r="DN52" s="444"/>
      <c r="DO52" s="444"/>
      <c r="DP52" s="444"/>
      <c r="DQ52" s="444"/>
      <c r="DR52" s="444"/>
      <c r="DS52" s="444"/>
      <c r="DT52" s="444"/>
      <c r="DU52" s="444"/>
      <c r="DV52" s="444"/>
      <c r="DW52" s="444"/>
      <c r="DX52" s="444"/>
      <c r="DY52" s="444"/>
      <c r="DZ52" s="444"/>
      <c r="EA52" s="444"/>
      <c r="EB52" s="444"/>
      <c r="EC52" s="444"/>
      <c r="ED52" s="444"/>
      <c r="EE52" s="444"/>
      <c r="EF52" s="444"/>
      <c r="EG52" s="444"/>
      <c r="EH52" s="444"/>
      <c r="EI52" s="444"/>
      <c r="EJ52" s="444"/>
      <c r="EK52" s="444"/>
      <c r="EL52" s="444"/>
      <c r="EM52" s="444"/>
      <c r="EN52" s="444"/>
      <c r="EO52" s="444"/>
      <c r="EP52" s="444"/>
      <c r="EQ52" s="444"/>
      <c r="ER52" s="444"/>
      <c r="ES52" s="444"/>
      <c r="ET52" s="444"/>
      <c r="EU52" s="444"/>
      <c r="EV52" s="444"/>
      <c r="EW52" s="444"/>
      <c r="EX52" s="444"/>
      <c r="EY52" s="444"/>
      <c r="EZ52" s="444"/>
      <c r="FA52" s="444"/>
      <c r="FB52" s="444"/>
      <c r="FC52" s="444"/>
      <c r="FD52" s="444"/>
      <c r="FE52" s="444"/>
      <c r="FF52" s="444"/>
      <c r="FG52" s="444"/>
      <c r="FH52" s="444"/>
      <c r="FI52" s="444"/>
      <c r="FJ52" s="444"/>
      <c r="FK52" s="444"/>
      <c r="FL52" s="444"/>
      <c r="FM52" s="444"/>
      <c r="FN52" s="444"/>
      <c r="FO52" s="444"/>
      <c r="FP52" s="444"/>
      <c r="FQ52" s="444"/>
      <c r="FR52" s="444"/>
      <c r="FS52" s="444"/>
      <c r="FT52" s="444"/>
      <c r="FU52" s="444"/>
      <c r="FV52" s="444"/>
      <c r="FW52" s="444"/>
      <c r="FX52" s="444"/>
      <c r="FY52" s="444"/>
      <c r="FZ52" s="444"/>
      <c r="GA52" s="444"/>
      <c r="GB52" s="444"/>
      <c r="GC52" s="444"/>
      <c r="GD52" s="444"/>
      <c r="GE52" s="444"/>
      <c r="GF52" s="444"/>
      <c r="GG52" s="444"/>
      <c r="GH52" s="444"/>
      <c r="GI52" s="444"/>
      <c r="GJ52" s="444"/>
      <c r="GK52" s="444"/>
      <c r="GL52" s="444"/>
      <c r="GM52" s="444"/>
      <c r="GN52" s="444"/>
      <c r="GO52" s="444"/>
      <c r="GP52" s="444"/>
      <c r="GQ52" s="444"/>
      <c r="GR52" s="444"/>
      <c r="GS52" s="444"/>
      <c r="GT52" s="444"/>
      <c r="GU52" s="444"/>
      <c r="GV52" s="444"/>
      <c r="GW52" s="444"/>
      <c r="GX52" s="444"/>
      <c r="GY52" s="444"/>
      <c r="GZ52" s="444"/>
      <c r="HA52" s="444"/>
      <c r="HB52" s="444"/>
      <c r="HC52" s="444"/>
      <c r="HD52" s="444"/>
      <c r="HE52" s="444"/>
      <c r="HF52" s="444"/>
      <c r="HG52" s="444"/>
      <c r="HH52" s="444"/>
      <c r="HI52" s="444"/>
      <c r="HJ52" s="444"/>
      <c r="HK52" s="444"/>
      <c r="HL52" s="444"/>
      <c r="HM52" s="444"/>
      <c r="HN52" s="444"/>
      <c r="HO52" s="444"/>
      <c r="HP52" s="444"/>
      <c r="HQ52" s="444"/>
      <c r="HR52" s="444"/>
      <c r="HS52" s="444"/>
      <c r="HT52" s="444"/>
      <c r="HU52" s="444"/>
      <c r="HV52" s="444"/>
      <c r="HW52" s="444"/>
      <c r="HX52" s="444"/>
      <c r="HY52" s="444"/>
      <c r="HZ52" s="444"/>
      <c r="IA52" s="444"/>
      <c r="IB52" s="444"/>
      <c r="IC52" s="444"/>
      <c r="ID52" s="444"/>
      <c r="IE52" s="444"/>
      <c r="IF52" s="444"/>
      <c r="IG52" s="444"/>
      <c r="IH52" s="444"/>
      <c r="II52" s="444"/>
      <c r="IJ52" s="444"/>
      <c r="IK52" s="444"/>
      <c r="IL52" s="444"/>
      <c r="IM52" s="444"/>
      <c r="IN52" s="444"/>
      <c r="IO52" s="444"/>
      <c r="IP52" s="444"/>
      <c r="IQ52" s="444"/>
      <c r="IR52" s="444"/>
      <c r="IS52" s="444"/>
      <c r="IT52" s="444"/>
      <c r="IU52" s="444"/>
      <c r="IV52" s="444"/>
      <c r="IW52" s="444"/>
      <c r="IX52" s="444"/>
      <c r="IY52" s="444"/>
      <c r="IZ52" s="444"/>
    </row>
    <row r="53" spans="2:260" x14ac:dyDescent="0.25">
      <c r="B53" s="422" t="s">
        <v>216</v>
      </c>
      <c r="G53" s="50" t="s">
        <v>204</v>
      </c>
      <c r="J53" s="33"/>
      <c r="K53" s="590" t="s">
        <v>342</v>
      </c>
      <c r="L53" s="590"/>
      <c r="M53" s="590"/>
      <c r="N53" s="590"/>
      <c r="O53" s="590"/>
      <c r="P53" s="590"/>
      <c r="Q53" s="590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90"/>
      <c r="BF53" s="590"/>
      <c r="BG53" s="590"/>
      <c r="BH53" s="590"/>
      <c r="BI53" s="590"/>
      <c r="BJ53" s="590"/>
      <c r="BK53" s="590"/>
      <c r="BL53" s="590"/>
      <c r="BM53" s="590"/>
      <c r="BN53" s="590"/>
      <c r="BO53" s="590"/>
      <c r="BP53" s="590"/>
      <c r="BQ53" s="590"/>
      <c r="BR53" s="590"/>
      <c r="BS53" s="590"/>
      <c r="BT53" s="590"/>
      <c r="BU53" s="590"/>
      <c r="BV53" s="590"/>
      <c r="BW53" s="590"/>
      <c r="BX53" s="590"/>
      <c r="BY53" s="590"/>
      <c r="BZ53" s="590"/>
      <c r="CA53" s="590"/>
      <c r="CB53" s="590"/>
      <c r="CC53" s="590"/>
      <c r="CD53" s="590"/>
      <c r="CE53" s="590"/>
      <c r="CF53" s="590"/>
      <c r="CG53" s="590"/>
      <c r="CH53" s="590"/>
      <c r="CI53" s="590"/>
      <c r="CJ53" s="590"/>
      <c r="CK53" s="590"/>
      <c r="CL53" s="590"/>
      <c r="CM53" s="590"/>
      <c r="CN53" s="590"/>
      <c r="CO53" s="590"/>
      <c r="CP53" s="590"/>
      <c r="CQ53" s="590"/>
      <c r="CR53" s="590"/>
      <c r="CS53" s="590"/>
      <c r="CT53" s="590"/>
      <c r="CU53" s="590"/>
      <c r="CV53" s="590"/>
      <c r="CW53" s="590"/>
      <c r="CX53" s="590"/>
      <c r="CY53" s="590"/>
      <c r="CZ53" s="590"/>
      <c r="DA53" s="590"/>
      <c r="DB53" s="590"/>
      <c r="DC53" s="590"/>
      <c r="DD53" s="590"/>
      <c r="DE53" s="590"/>
      <c r="DF53" s="590"/>
      <c r="DG53" s="590"/>
      <c r="DH53" s="590"/>
      <c r="DI53" s="590"/>
      <c r="DJ53" s="590"/>
      <c r="DK53" s="590"/>
      <c r="DL53" s="590"/>
      <c r="DM53" s="590"/>
      <c r="DN53" s="590"/>
      <c r="DO53" s="590"/>
      <c r="DP53" s="590"/>
      <c r="DQ53" s="590"/>
      <c r="DR53" s="590"/>
      <c r="DS53" s="590"/>
      <c r="DT53" s="590"/>
      <c r="DU53" s="590"/>
      <c r="DV53" s="590"/>
      <c r="DW53" s="590"/>
      <c r="DX53" s="590"/>
      <c r="DY53" s="590"/>
      <c r="DZ53" s="590"/>
      <c r="EA53" s="590"/>
      <c r="EB53" s="590"/>
      <c r="EC53" s="590"/>
      <c r="ED53" s="590"/>
      <c r="EE53" s="590"/>
      <c r="EF53" s="590"/>
      <c r="EG53" s="590"/>
      <c r="EH53" s="590"/>
      <c r="EI53" s="590"/>
      <c r="EJ53" s="590"/>
      <c r="EK53" s="590"/>
      <c r="EL53" s="590"/>
      <c r="EM53" s="590"/>
      <c r="EN53" s="590"/>
      <c r="EO53" s="590"/>
      <c r="EP53" s="590"/>
      <c r="EQ53" s="590"/>
      <c r="ER53" s="590"/>
      <c r="ES53" s="590"/>
      <c r="ET53" s="590"/>
      <c r="EU53" s="590"/>
      <c r="EV53" s="590"/>
      <c r="EW53" s="590"/>
      <c r="EX53" s="590"/>
      <c r="EY53" s="590"/>
      <c r="EZ53" s="590"/>
      <c r="FA53" s="590"/>
      <c r="FB53" s="590"/>
      <c r="FC53" s="590"/>
      <c r="FD53" s="590"/>
      <c r="FE53" s="590"/>
      <c r="FF53" s="590"/>
      <c r="FG53" s="590"/>
      <c r="FH53" s="590"/>
      <c r="FI53" s="590"/>
      <c r="FJ53" s="590"/>
      <c r="FK53" s="590"/>
      <c r="FL53" s="590"/>
      <c r="FM53" s="590"/>
      <c r="FN53" s="590"/>
      <c r="FO53" s="590"/>
      <c r="FP53" s="590"/>
      <c r="FQ53" s="590"/>
      <c r="FR53" s="590"/>
      <c r="FS53" s="590"/>
      <c r="FT53" s="590"/>
      <c r="FU53" s="590"/>
      <c r="FV53" s="590"/>
      <c r="FW53" s="590"/>
      <c r="FX53" s="590"/>
      <c r="FY53" s="590"/>
      <c r="FZ53" s="590"/>
      <c r="GA53" s="590"/>
      <c r="GB53" s="590"/>
      <c r="GC53" s="590"/>
      <c r="GD53" s="590"/>
      <c r="GE53" s="590"/>
      <c r="GF53" s="590"/>
      <c r="GG53" s="590"/>
      <c r="GH53" s="590"/>
      <c r="GI53" s="590"/>
      <c r="GJ53" s="590"/>
      <c r="GK53" s="590"/>
      <c r="GL53" s="590"/>
      <c r="GM53" s="590"/>
      <c r="GN53" s="590"/>
      <c r="GO53" s="590"/>
      <c r="GP53" s="590"/>
      <c r="GQ53" s="590"/>
      <c r="GR53" s="590"/>
      <c r="GS53" s="590"/>
      <c r="GT53" s="590"/>
      <c r="GU53" s="590"/>
      <c r="GV53" s="590"/>
      <c r="GW53" s="590"/>
      <c r="GX53" s="590"/>
      <c r="GY53" s="590"/>
      <c r="GZ53" s="590"/>
      <c r="HA53" s="590"/>
      <c r="HB53" s="590"/>
      <c r="HC53" s="590"/>
      <c r="HD53" s="590"/>
      <c r="HE53" s="590"/>
      <c r="HF53" s="590"/>
      <c r="HG53" s="590"/>
      <c r="HH53" s="590"/>
      <c r="HI53" s="590"/>
      <c r="HJ53" s="590"/>
      <c r="HK53" s="590"/>
      <c r="HL53" s="590"/>
      <c r="HM53" s="590"/>
      <c r="HN53" s="590"/>
      <c r="HO53" s="590"/>
      <c r="HP53" s="590"/>
      <c r="HQ53" s="590"/>
      <c r="HR53" s="590"/>
      <c r="HS53" s="590"/>
      <c r="HT53" s="590"/>
      <c r="HU53" s="590"/>
      <c r="HV53" s="590"/>
      <c r="HW53" s="590"/>
      <c r="HX53" s="590"/>
      <c r="HY53" s="590"/>
      <c r="HZ53" s="590"/>
      <c r="IA53" s="590"/>
      <c r="IB53" s="590"/>
      <c r="IC53" s="590"/>
      <c r="ID53" s="590"/>
      <c r="IE53" s="590"/>
      <c r="IF53" s="590"/>
      <c r="IG53" s="590"/>
      <c r="IH53" s="590"/>
      <c r="II53" s="590"/>
      <c r="IJ53" s="590"/>
      <c r="IK53" s="590"/>
      <c r="IL53" s="590"/>
      <c r="IM53" s="590"/>
      <c r="IN53" s="590"/>
      <c r="IO53" s="590"/>
      <c r="IP53" s="590"/>
      <c r="IQ53" s="590"/>
      <c r="IR53" s="590"/>
      <c r="IS53" s="590"/>
      <c r="IT53" s="590"/>
      <c r="IU53" s="590"/>
      <c r="IV53" s="590"/>
      <c r="IW53" s="590"/>
      <c r="IX53" s="590"/>
      <c r="IY53" s="590"/>
      <c r="IZ53" s="590"/>
    </row>
    <row r="54" spans="2:260" x14ac:dyDescent="0.25">
      <c r="B54" s="264" t="s">
        <v>217</v>
      </c>
      <c r="G54" s="55" t="s">
        <v>214</v>
      </c>
      <c r="J54" s="33"/>
      <c r="K54" s="590" t="s">
        <v>206</v>
      </c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90"/>
      <c r="BF54" s="590"/>
      <c r="BG54" s="590"/>
      <c r="BH54" s="590"/>
      <c r="BI54" s="590"/>
      <c r="BJ54" s="590"/>
      <c r="BK54" s="590"/>
      <c r="BL54" s="590"/>
      <c r="BM54" s="590"/>
      <c r="BN54" s="590"/>
      <c r="BO54" s="590"/>
      <c r="BP54" s="590"/>
      <c r="BQ54" s="590"/>
      <c r="BR54" s="590"/>
      <c r="BS54" s="590"/>
      <c r="BT54" s="590"/>
      <c r="BU54" s="590"/>
      <c r="BV54" s="590"/>
      <c r="BW54" s="590"/>
      <c r="BX54" s="590"/>
      <c r="BY54" s="590"/>
      <c r="BZ54" s="590"/>
      <c r="CA54" s="590"/>
      <c r="CB54" s="590"/>
      <c r="CC54" s="590"/>
      <c r="CD54" s="590"/>
      <c r="CE54" s="590"/>
      <c r="CF54" s="590"/>
      <c r="CG54" s="590"/>
      <c r="CH54" s="590"/>
      <c r="CI54" s="590"/>
      <c r="CJ54" s="590"/>
      <c r="CK54" s="590"/>
      <c r="CL54" s="590"/>
      <c r="CM54" s="590"/>
      <c r="CN54" s="590"/>
      <c r="CO54" s="590"/>
      <c r="CP54" s="590"/>
      <c r="CQ54" s="590"/>
      <c r="CR54" s="590"/>
      <c r="CS54" s="590"/>
      <c r="CT54" s="590"/>
      <c r="CU54" s="590"/>
      <c r="CV54" s="590"/>
      <c r="CW54" s="590"/>
      <c r="CX54" s="590"/>
      <c r="CY54" s="590"/>
      <c r="CZ54" s="590"/>
      <c r="DA54" s="590"/>
      <c r="DB54" s="590"/>
      <c r="DC54" s="590"/>
      <c r="DD54" s="590"/>
      <c r="DE54" s="590"/>
      <c r="DF54" s="590"/>
      <c r="DG54" s="590"/>
      <c r="DH54" s="590"/>
      <c r="DI54" s="590"/>
      <c r="DJ54" s="590"/>
      <c r="DK54" s="590"/>
      <c r="DL54" s="590"/>
      <c r="DM54" s="590"/>
      <c r="DN54" s="590"/>
      <c r="DO54" s="590"/>
      <c r="DP54" s="590"/>
      <c r="DQ54" s="590"/>
      <c r="DR54" s="590"/>
      <c r="DS54" s="590"/>
      <c r="DT54" s="590"/>
      <c r="DU54" s="590"/>
      <c r="DV54" s="590"/>
      <c r="DW54" s="590"/>
      <c r="DX54" s="590"/>
      <c r="DY54" s="590"/>
      <c r="DZ54" s="590"/>
      <c r="EA54" s="590"/>
      <c r="EB54" s="590"/>
      <c r="EC54" s="590"/>
      <c r="ED54" s="590"/>
      <c r="EE54" s="590"/>
      <c r="EF54" s="590"/>
      <c r="EG54" s="590"/>
      <c r="EH54" s="590"/>
      <c r="EI54" s="590"/>
      <c r="EJ54" s="590"/>
      <c r="EK54" s="590"/>
      <c r="EL54" s="590"/>
      <c r="EM54" s="590"/>
      <c r="EN54" s="590"/>
      <c r="EO54" s="590"/>
      <c r="EP54" s="590"/>
      <c r="EQ54" s="590"/>
      <c r="ER54" s="590"/>
      <c r="ES54" s="590"/>
      <c r="ET54" s="590"/>
      <c r="EU54" s="590"/>
      <c r="EV54" s="590"/>
      <c r="EW54" s="590"/>
      <c r="EX54" s="590"/>
      <c r="EY54" s="590"/>
      <c r="EZ54" s="590"/>
      <c r="FA54" s="590"/>
      <c r="FB54" s="590"/>
      <c r="FC54" s="590"/>
      <c r="FD54" s="590"/>
      <c r="FE54" s="590"/>
      <c r="FF54" s="590"/>
      <c r="FG54" s="590"/>
      <c r="FH54" s="590"/>
      <c r="FI54" s="590"/>
      <c r="FJ54" s="590"/>
      <c r="FK54" s="590"/>
      <c r="FL54" s="590"/>
      <c r="FM54" s="590"/>
      <c r="FN54" s="590"/>
      <c r="FO54" s="590"/>
      <c r="FP54" s="590"/>
      <c r="FQ54" s="590"/>
      <c r="FR54" s="590"/>
      <c r="FS54" s="590"/>
      <c r="FT54" s="590"/>
      <c r="FU54" s="590"/>
      <c r="FV54" s="590"/>
      <c r="FW54" s="590"/>
      <c r="FX54" s="590"/>
      <c r="FY54" s="590"/>
      <c r="FZ54" s="590"/>
      <c r="GA54" s="590"/>
      <c r="GB54" s="590"/>
      <c r="GC54" s="590"/>
      <c r="GD54" s="590"/>
      <c r="GE54" s="590"/>
      <c r="GF54" s="590"/>
      <c r="GG54" s="590"/>
      <c r="GH54" s="590"/>
      <c r="GI54" s="590"/>
      <c r="GJ54" s="590"/>
      <c r="GK54" s="590"/>
      <c r="GL54" s="590"/>
      <c r="GM54" s="590"/>
      <c r="GN54" s="590"/>
      <c r="GO54" s="590"/>
      <c r="GP54" s="590"/>
      <c r="GQ54" s="590"/>
      <c r="GR54" s="590"/>
      <c r="GS54" s="590"/>
      <c r="GT54" s="590"/>
      <c r="GU54" s="590"/>
      <c r="GV54" s="590"/>
      <c r="GW54" s="590"/>
      <c r="GX54" s="590"/>
      <c r="GY54" s="590"/>
      <c r="GZ54" s="590"/>
      <c r="HA54" s="590"/>
      <c r="HB54" s="590"/>
      <c r="HC54" s="590"/>
      <c r="HD54" s="590"/>
      <c r="HE54" s="590"/>
      <c r="HF54" s="590"/>
      <c r="HG54" s="590"/>
      <c r="HH54" s="590"/>
      <c r="HI54" s="590"/>
      <c r="HJ54" s="590"/>
      <c r="HK54" s="590"/>
      <c r="HL54" s="590"/>
      <c r="HM54" s="590"/>
      <c r="HN54" s="590"/>
      <c r="HO54" s="590"/>
      <c r="HP54" s="590"/>
      <c r="HQ54" s="590"/>
      <c r="HR54" s="590"/>
      <c r="HS54" s="590"/>
      <c r="HT54" s="590"/>
      <c r="HU54" s="590"/>
      <c r="HV54" s="590"/>
      <c r="HW54" s="590"/>
      <c r="HX54" s="590"/>
      <c r="HY54" s="590"/>
      <c r="HZ54" s="590"/>
      <c r="IA54" s="590"/>
      <c r="IB54" s="590"/>
      <c r="IC54" s="590"/>
      <c r="ID54" s="590"/>
      <c r="IE54" s="590"/>
      <c r="IF54" s="590"/>
      <c r="IG54" s="590"/>
      <c r="IH54" s="590"/>
      <c r="II54" s="590"/>
      <c r="IJ54" s="590"/>
      <c r="IK54" s="590"/>
      <c r="IL54" s="590"/>
      <c r="IM54" s="590"/>
      <c r="IN54" s="590"/>
      <c r="IO54" s="590"/>
      <c r="IP54" s="590"/>
      <c r="IQ54" s="590"/>
      <c r="IR54" s="590"/>
      <c r="IS54" s="590"/>
      <c r="IT54" s="590"/>
      <c r="IU54" s="590"/>
      <c r="IV54" s="590"/>
      <c r="IW54" s="590"/>
      <c r="IX54" s="590"/>
      <c r="IY54" s="590"/>
    </row>
  </sheetData>
  <mergeCells count="40">
    <mergeCell ref="K53:IZ53"/>
    <mergeCell ref="K54:IY54"/>
    <mergeCell ref="K49:IZ49"/>
    <mergeCell ref="C39:E39"/>
    <mergeCell ref="C41:E41"/>
    <mergeCell ref="C43:E43"/>
    <mergeCell ref="C44:M44"/>
    <mergeCell ref="C46:M46"/>
    <mergeCell ref="D29:E29"/>
    <mergeCell ref="D30:E30"/>
    <mergeCell ref="D31:E31"/>
    <mergeCell ref="C33:E33"/>
    <mergeCell ref="D34:E34"/>
    <mergeCell ref="D22:E22"/>
    <mergeCell ref="D23:E23"/>
    <mergeCell ref="C25:E25"/>
    <mergeCell ref="C27:E27"/>
    <mergeCell ref="C28:E28"/>
    <mergeCell ref="D36:E36"/>
    <mergeCell ref="D37:E37"/>
    <mergeCell ref="D20:E20"/>
    <mergeCell ref="C8:M8"/>
    <mergeCell ref="C9:E9"/>
    <mergeCell ref="C10:M10"/>
    <mergeCell ref="C11:M11"/>
    <mergeCell ref="C12:E12"/>
    <mergeCell ref="C13:E13"/>
    <mergeCell ref="C14:E14"/>
    <mergeCell ref="D15:E15"/>
    <mergeCell ref="D16:E16"/>
    <mergeCell ref="D17:E17"/>
    <mergeCell ref="C19:E19"/>
    <mergeCell ref="D35:E35"/>
    <mergeCell ref="D21:E21"/>
    <mergeCell ref="C7:M7"/>
    <mergeCell ref="D2:I2"/>
    <mergeCell ref="D3:I3"/>
    <mergeCell ref="D4:I4"/>
    <mergeCell ref="D5:I5"/>
    <mergeCell ref="D6:I6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1"/>
  <sheetViews>
    <sheetView topLeftCell="A10" workbookViewId="0">
      <selection activeCell="E29" sqref="E29"/>
    </sheetView>
  </sheetViews>
  <sheetFormatPr baseColWidth="10" defaultColWidth="11.42578125" defaultRowHeight="15" x14ac:dyDescent="0.25"/>
  <cols>
    <col min="1" max="3" width="11.42578125" style="5"/>
    <col min="4" max="4" width="48.140625" style="5" customWidth="1"/>
    <col min="5" max="16384" width="11.42578125" style="5"/>
  </cols>
  <sheetData>
    <row r="2" spans="2:10" x14ac:dyDescent="0.25">
      <c r="B2" s="645" t="s">
        <v>377</v>
      </c>
      <c r="C2" s="646"/>
      <c r="D2" s="646"/>
      <c r="E2" s="646"/>
      <c r="F2" s="646"/>
      <c r="G2" s="646"/>
      <c r="H2" s="646"/>
      <c r="I2" s="646"/>
      <c r="J2" s="647"/>
    </row>
    <row r="3" spans="2:10" x14ac:dyDescent="0.25">
      <c r="B3" s="648" t="s">
        <v>219</v>
      </c>
      <c r="C3" s="649"/>
      <c r="D3" s="649"/>
      <c r="E3" s="649"/>
      <c r="F3" s="649"/>
      <c r="G3" s="649"/>
      <c r="H3" s="649"/>
      <c r="I3" s="649"/>
      <c r="J3" s="650"/>
    </row>
    <row r="4" spans="2:10" x14ac:dyDescent="0.25">
      <c r="B4" s="651" t="s">
        <v>343</v>
      </c>
      <c r="C4" s="652"/>
      <c r="D4" s="652"/>
      <c r="E4" s="652"/>
      <c r="F4" s="652"/>
      <c r="G4" s="652"/>
      <c r="H4" s="652"/>
      <c r="I4" s="652"/>
      <c r="J4" s="653"/>
    </row>
    <row r="5" spans="2:10" x14ac:dyDescent="0.25">
      <c r="B5" s="651" t="s">
        <v>385</v>
      </c>
      <c r="C5" s="652"/>
      <c r="D5" s="652"/>
      <c r="E5" s="652"/>
      <c r="F5" s="652"/>
      <c r="G5" s="652"/>
      <c r="H5" s="652"/>
      <c r="I5" s="652"/>
      <c r="J5" s="653"/>
    </row>
    <row r="6" spans="2:10" x14ac:dyDescent="0.25">
      <c r="B6" s="269"/>
      <c r="C6" s="269"/>
      <c r="D6" s="269"/>
      <c r="E6" s="269"/>
      <c r="F6" s="269"/>
      <c r="G6" s="269"/>
      <c r="H6" s="269"/>
      <c r="I6" s="269"/>
      <c r="J6" s="269"/>
    </row>
    <row r="7" spans="2:10" x14ac:dyDescent="0.25">
      <c r="B7" s="270"/>
      <c r="C7" s="271"/>
      <c r="D7" s="271"/>
      <c r="E7" s="272"/>
      <c r="F7" s="272"/>
      <c r="G7" s="272"/>
      <c r="H7" s="272"/>
      <c r="I7" s="272"/>
      <c r="J7" s="273"/>
    </row>
    <row r="8" spans="2:10" x14ac:dyDescent="0.25">
      <c r="B8" s="274"/>
      <c r="C8" s="275"/>
      <c r="D8" s="275"/>
      <c r="E8" s="276"/>
      <c r="F8" s="277"/>
      <c r="G8" s="277"/>
      <c r="H8" s="277"/>
      <c r="I8" s="277"/>
      <c r="J8" s="278"/>
    </row>
    <row r="9" spans="2:10" x14ac:dyDescent="0.25">
      <c r="B9" s="274"/>
      <c r="C9" s="275"/>
      <c r="D9" s="275"/>
      <c r="E9" s="276"/>
      <c r="F9" s="276"/>
      <c r="G9" s="276"/>
      <c r="H9" s="276"/>
      <c r="I9" s="276"/>
      <c r="J9" s="279"/>
    </row>
    <row r="10" spans="2:10" x14ac:dyDescent="0.25">
      <c r="B10" s="280"/>
      <c r="C10" s="281"/>
      <c r="D10" s="281"/>
      <c r="E10" s="282"/>
      <c r="F10" s="282"/>
      <c r="G10" s="282"/>
      <c r="H10" s="282"/>
      <c r="I10" s="282"/>
      <c r="J10" s="283"/>
    </row>
    <row r="11" spans="2:10" x14ac:dyDescent="0.25">
      <c r="B11" s="284"/>
      <c r="C11" s="281"/>
      <c r="D11" s="281"/>
      <c r="E11" s="285"/>
      <c r="F11" s="285"/>
      <c r="G11" s="285"/>
      <c r="H11" s="285"/>
      <c r="I11" s="285"/>
      <c r="J11" s="286"/>
    </row>
    <row r="12" spans="2:10" x14ac:dyDescent="0.25">
      <c r="B12" s="284"/>
      <c r="C12" s="287"/>
      <c r="D12" s="287"/>
      <c r="E12" s="285"/>
      <c r="F12" s="285"/>
      <c r="G12" s="285"/>
      <c r="H12" s="285"/>
      <c r="I12" s="285"/>
      <c r="J12" s="286"/>
    </row>
    <row r="13" spans="2:10" x14ac:dyDescent="0.25">
      <c r="B13" s="284"/>
      <c r="C13" s="287"/>
      <c r="D13" s="287"/>
      <c r="E13" s="285"/>
      <c r="F13" s="285"/>
      <c r="G13" s="285"/>
      <c r="H13" s="285"/>
      <c r="I13" s="285"/>
      <c r="J13" s="286"/>
    </row>
    <row r="14" spans="2:10" x14ac:dyDescent="0.25">
      <c r="B14" s="284"/>
      <c r="C14" s="281"/>
      <c r="D14" s="281"/>
      <c r="E14" s="285"/>
      <c r="F14" s="285"/>
      <c r="G14" s="285"/>
      <c r="H14" s="285"/>
      <c r="I14" s="285"/>
      <c r="J14" s="286"/>
    </row>
    <row r="15" spans="2:10" x14ac:dyDescent="0.25">
      <c r="B15" s="284"/>
      <c r="C15" s="287"/>
      <c r="D15" s="287"/>
      <c r="E15" s="285"/>
      <c r="F15" s="285"/>
      <c r="G15" s="285"/>
      <c r="H15" s="285"/>
      <c r="I15" s="285"/>
      <c r="J15" s="286"/>
    </row>
    <row r="16" spans="2:10" x14ac:dyDescent="0.25">
      <c r="B16" s="284"/>
      <c r="C16" s="287"/>
      <c r="D16" s="287"/>
      <c r="E16" s="285"/>
      <c r="F16" s="285"/>
      <c r="G16" s="285"/>
      <c r="H16" s="285"/>
      <c r="I16" s="285"/>
      <c r="J16" s="286"/>
    </row>
    <row r="17" spans="2:10" x14ac:dyDescent="0.25">
      <c r="B17" s="284"/>
      <c r="C17" s="287"/>
      <c r="D17" s="287"/>
      <c r="E17" s="285"/>
      <c r="F17" s="285"/>
      <c r="G17" s="285"/>
      <c r="H17" s="285"/>
      <c r="I17" s="285"/>
      <c r="J17" s="286"/>
    </row>
    <row r="18" spans="2:10" x14ac:dyDescent="0.25">
      <c r="B18" s="284"/>
      <c r="C18" s="287"/>
      <c r="D18" s="287"/>
      <c r="E18" s="285"/>
      <c r="F18" s="285"/>
      <c r="G18" s="285"/>
      <c r="H18" s="285"/>
      <c r="I18" s="285"/>
      <c r="J18" s="286"/>
    </row>
    <row r="19" spans="2:10" x14ac:dyDescent="0.25">
      <c r="B19" s="284"/>
      <c r="C19" s="287"/>
      <c r="D19" s="287"/>
      <c r="E19" s="285"/>
      <c r="F19" s="285"/>
      <c r="G19" s="285"/>
      <c r="H19" s="285"/>
      <c r="I19" s="285"/>
      <c r="J19" s="286"/>
    </row>
    <row r="20" spans="2:10" x14ac:dyDescent="0.25">
      <c r="B20" s="284"/>
      <c r="C20" s="287"/>
      <c r="D20" s="287"/>
      <c r="E20" s="285"/>
      <c r="F20" s="285"/>
      <c r="G20" s="285"/>
      <c r="H20" s="285"/>
      <c r="I20" s="285"/>
      <c r="J20" s="286"/>
    </row>
    <row r="21" spans="2:10" x14ac:dyDescent="0.25">
      <c r="B21" s="284"/>
      <c r="C21" s="287"/>
      <c r="D21" s="287"/>
      <c r="E21" s="285"/>
      <c r="F21" s="285"/>
      <c r="G21" s="285"/>
      <c r="H21" s="285"/>
      <c r="I21" s="285"/>
      <c r="J21" s="286"/>
    </row>
    <row r="22" spans="2:10" x14ac:dyDescent="0.25">
      <c r="B22" s="284"/>
      <c r="C22" s="287"/>
      <c r="D22" s="287"/>
      <c r="E22" s="285"/>
      <c r="F22" s="285"/>
      <c r="G22" s="285"/>
      <c r="H22" s="285"/>
      <c r="I22" s="285"/>
      <c r="J22" s="286"/>
    </row>
    <row r="23" spans="2:10" x14ac:dyDescent="0.25">
      <c r="B23" s="284"/>
      <c r="C23" s="281"/>
      <c r="D23" s="281"/>
      <c r="E23" s="285"/>
      <c r="F23" s="285"/>
      <c r="G23" s="285"/>
      <c r="H23" s="285"/>
      <c r="I23" s="285"/>
      <c r="J23" s="286"/>
    </row>
    <row r="24" spans="2:10" x14ac:dyDescent="0.25">
      <c r="B24" s="284"/>
      <c r="C24" s="287"/>
      <c r="D24" s="287"/>
      <c r="E24" s="288"/>
      <c r="F24" s="288"/>
      <c r="G24" s="285"/>
      <c r="H24" s="288"/>
      <c r="I24" s="288"/>
      <c r="J24" s="289"/>
    </row>
    <row r="25" spans="2:10" x14ac:dyDescent="0.25">
      <c r="B25" s="284"/>
      <c r="C25" s="287"/>
      <c r="D25" s="287"/>
      <c r="E25" s="285"/>
      <c r="F25" s="285"/>
      <c r="G25" s="285"/>
      <c r="H25" s="285"/>
      <c r="I25" s="285"/>
      <c r="J25" s="286"/>
    </row>
    <row r="26" spans="2:10" x14ac:dyDescent="0.25">
      <c r="B26" s="284"/>
      <c r="C26" s="287"/>
      <c r="D26" s="287"/>
      <c r="E26" s="285"/>
      <c r="F26" s="285"/>
      <c r="G26" s="285"/>
      <c r="H26" s="285"/>
      <c r="I26" s="285"/>
      <c r="J26" s="286"/>
    </row>
    <row r="27" spans="2:10" x14ac:dyDescent="0.25">
      <c r="B27" s="284"/>
      <c r="C27" s="281"/>
      <c r="D27" s="281"/>
      <c r="E27" s="285"/>
      <c r="F27" s="285"/>
      <c r="G27" s="285"/>
      <c r="H27" s="285"/>
      <c r="I27" s="285"/>
      <c r="J27" s="286"/>
    </row>
    <row r="28" spans="2:10" x14ac:dyDescent="0.25">
      <c r="B28" s="284"/>
      <c r="C28" s="287"/>
      <c r="D28" s="287"/>
      <c r="E28" s="285"/>
      <c r="F28" s="285"/>
      <c r="G28" s="285"/>
      <c r="H28" s="285"/>
      <c r="I28" s="285"/>
      <c r="J28" s="286"/>
    </row>
    <row r="29" spans="2:10" x14ac:dyDescent="0.25">
      <c r="B29" s="284"/>
      <c r="C29" s="287"/>
      <c r="D29" s="287"/>
      <c r="E29" s="285"/>
      <c r="F29" s="285"/>
      <c r="G29" s="285"/>
      <c r="H29" s="285"/>
      <c r="I29" s="285"/>
      <c r="J29" s="286"/>
    </row>
    <row r="30" spans="2:10" x14ac:dyDescent="0.25">
      <c r="B30" s="284"/>
      <c r="C30" s="281"/>
      <c r="D30" s="281"/>
      <c r="E30" s="285"/>
      <c r="F30" s="285"/>
      <c r="G30" s="285"/>
      <c r="H30" s="285"/>
      <c r="I30" s="285"/>
      <c r="J30" s="286"/>
    </row>
    <row r="31" spans="2:10" x14ac:dyDescent="0.25">
      <c r="B31" s="284"/>
      <c r="C31" s="287"/>
      <c r="D31" s="287"/>
      <c r="E31" s="285"/>
      <c r="F31" s="285"/>
      <c r="G31" s="285"/>
      <c r="H31" s="285"/>
      <c r="I31" s="285"/>
      <c r="J31" s="286"/>
    </row>
    <row r="32" spans="2:10" hidden="1" x14ac:dyDescent="0.25">
      <c r="B32" s="284"/>
      <c r="C32" s="287"/>
      <c r="D32" s="287"/>
      <c r="E32" s="285"/>
      <c r="F32" s="285"/>
      <c r="G32" s="285"/>
      <c r="H32" s="285"/>
      <c r="I32" s="285"/>
      <c r="J32" s="286"/>
    </row>
    <row r="33" spans="2:10" hidden="1" x14ac:dyDescent="0.25">
      <c r="B33" s="284"/>
      <c r="C33" s="287"/>
      <c r="D33" s="287"/>
      <c r="E33" s="285"/>
      <c r="F33" s="285"/>
      <c r="G33" s="285"/>
      <c r="H33" s="285"/>
      <c r="I33" s="285"/>
      <c r="J33" s="286"/>
    </row>
    <row r="34" spans="2:10" hidden="1" x14ac:dyDescent="0.25">
      <c r="B34" s="284"/>
      <c r="C34" s="287"/>
      <c r="D34" s="287"/>
      <c r="E34" s="285"/>
      <c r="F34" s="285"/>
      <c r="G34" s="285"/>
      <c r="H34" s="285"/>
      <c r="I34" s="285"/>
      <c r="J34" s="286"/>
    </row>
    <row r="35" spans="2:10" x14ac:dyDescent="0.25">
      <c r="B35" s="284"/>
      <c r="C35" s="281"/>
      <c r="D35" s="281"/>
      <c r="E35" s="285"/>
      <c r="F35" s="285"/>
      <c r="G35" s="285"/>
      <c r="H35" s="285"/>
      <c r="I35" s="285"/>
      <c r="J35" s="286"/>
    </row>
    <row r="36" spans="2:10" x14ac:dyDescent="0.25">
      <c r="B36" s="284"/>
      <c r="C36" s="287"/>
      <c r="D36" s="287"/>
      <c r="E36" s="285"/>
      <c r="F36" s="285"/>
      <c r="G36" s="285"/>
      <c r="H36" s="285"/>
      <c r="I36" s="285"/>
      <c r="J36" s="286"/>
    </row>
    <row r="37" spans="2:10" x14ac:dyDescent="0.25">
      <c r="B37" s="280"/>
      <c r="C37" s="281"/>
      <c r="D37" s="281"/>
      <c r="E37" s="285"/>
      <c r="F37" s="285"/>
      <c r="G37" s="285"/>
      <c r="H37" s="285"/>
      <c r="I37" s="285"/>
      <c r="J37" s="286"/>
    </row>
    <row r="38" spans="2:10" x14ac:dyDescent="0.25">
      <c r="B38" s="280"/>
      <c r="C38" s="281"/>
      <c r="D38" s="281"/>
      <c r="E38" s="285"/>
      <c r="F38" s="285"/>
      <c r="G38" s="285"/>
      <c r="H38" s="285"/>
      <c r="I38" s="285"/>
      <c r="J38" s="286"/>
    </row>
    <row r="39" spans="2:10" x14ac:dyDescent="0.25">
      <c r="B39" s="280"/>
      <c r="C39" s="281"/>
      <c r="D39" s="281"/>
      <c r="E39" s="285"/>
      <c r="F39" s="285"/>
      <c r="G39" s="285"/>
      <c r="H39" s="285"/>
      <c r="I39" s="285"/>
      <c r="J39" s="286"/>
    </row>
    <row r="40" spans="2:10" x14ac:dyDescent="0.25">
      <c r="B40" s="284"/>
      <c r="C40" s="287"/>
      <c r="D40" s="287"/>
      <c r="E40" s="290"/>
      <c r="F40" s="290"/>
      <c r="G40" s="290"/>
      <c r="H40" s="290"/>
      <c r="I40" s="290"/>
      <c r="J40" s="291"/>
    </row>
    <row r="41" spans="2:10" x14ac:dyDescent="0.25">
      <c r="B41" s="292"/>
      <c r="C41" s="293"/>
      <c r="D41" s="293"/>
      <c r="E41" s="294"/>
      <c r="F41" s="294"/>
      <c r="G41" s="294"/>
      <c r="H41" s="294"/>
      <c r="I41" s="294"/>
      <c r="J41" s="295"/>
    </row>
    <row r="42" spans="2:10" x14ac:dyDescent="0.25">
      <c r="B42" s="296"/>
      <c r="C42" s="296"/>
      <c r="D42" s="296"/>
      <c r="E42" s="296"/>
      <c r="F42" s="296"/>
      <c r="G42" s="296"/>
      <c r="H42" s="296"/>
      <c r="I42" s="296"/>
      <c r="J42" s="296"/>
    </row>
    <row r="43" spans="2:10" x14ac:dyDescent="0.25">
      <c r="B43" s="462" t="s">
        <v>318</v>
      </c>
      <c r="C43" s="296"/>
      <c r="D43" s="296"/>
      <c r="E43" s="296"/>
      <c r="F43" s="296"/>
      <c r="G43" s="296"/>
      <c r="H43" s="296"/>
      <c r="I43" s="296"/>
      <c r="J43" s="296"/>
    </row>
    <row r="44" spans="2:10" x14ac:dyDescent="0.25">
      <c r="B44" s="296"/>
      <c r="C44" s="296"/>
      <c r="D44" s="296"/>
      <c r="E44" s="296"/>
      <c r="F44" s="296"/>
      <c r="G44" s="296"/>
      <c r="H44" s="296"/>
      <c r="I44" s="296"/>
      <c r="J44" s="296"/>
    </row>
    <row r="45" spans="2:10" x14ac:dyDescent="0.25">
      <c r="B45" s="296"/>
      <c r="C45" s="296"/>
      <c r="D45" s="296"/>
      <c r="E45" s="296"/>
      <c r="F45" s="296"/>
      <c r="G45" s="296"/>
      <c r="H45" s="296"/>
      <c r="I45" s="296"/>
      <c r="J45" s="296"/>
    </row>
    <row r="46" spans="2:10" x14ac:dyDescent="0.25">
      <c r="B46" s="296"/>
      <c r="C46" s="296"/>
      <c r="D46" s="296"/>
      <c r="E46" s="296"/>
      <c r="F46" s="296"/>
      <c r="G46" s="296"/>
      <c r="H46" s="296"/>
      <c r="I46" s="296"/>
      <c r="J46" s="296"/>
    </row>
    <row r="47" spans="2:10" x14ac:dyDescent="0.25">
      <c r="B47" s="33"/>
      <c r="C47" s="33" t="s">
        <v>220</v>
      </c>
      <c r="D47" s="262"/>
      <c r="E47" s="265" t="s">
        <v>208</v>
      </c>
      <c r="F47" s="50"/>
      <c r="H47" s="265"/>
      <c r="I47" s="265" t="s">
        <v>207</v>
      </c>
      <c r="J47" s="255"/>
    </row>
    <row r="48" spans="2:10" x14ac:dyDescent="0.25">
      <c r="B48" s="33"/>
      <c r="C48" s="262"/>
      <c r="D48" s="262"/>
      <c r="E48" s="265"/>
      <c r="F48" s="50"/>
      <c r="H48" s="265"/>
      <c r="I48" s="265"/>
      <c r="J48" s="255"/>
    </row>
    <row r="49" spans="2:10" x14ac:dyDescent="0.25">
      <c r="B49" s="33"/>
      <c r="C49" s="262"/>
      <c r="D49" s="262"/>
      <c r="E49" s="265"/>
      <c r="F49" s="50"/>
      <c r="H49" s="265"/>
      <c r="I49" s="265"/>
      <c r="J49" s="255"/>
    </row>
    <row r="50" spans="2:10" x14ac:dyDescent="0.25">
      <c r="B50" s="251"/>
      <c r="C50" s="251" t="s">
        <v>216</v>
      </c>
      <c r="D50" s="256"/>
      <c r="E50" s="265" t="s">
        <v>204</v>
      </c>
      <c r="F50" s="50"/>
      <c r="G50" s="50"/>
      <c r="H50" s="254"/>
      <c r="I50" s="254" t="s">
        <v>342</v>
      </c>
      <c r="J50" s="256"/>
    </row>
    <row r="51" spans="2:10" x14ac:dyDescent="0.25">
      <c r="B51" s="264"/>
      <c r="C51" s="264" t="s">
        <v>217</v>
      </c>
      <c r="D51" s="258"/>
      <c r="E51" s="268" t="s">
        <v>214</v>
      </c>
      <c r="F51" s="55"/>
      <c r="G51" s="55"/>
      <c r="H51" s="254"/>
      <c r="I51" s="254" t="s">
        <v>206</v>
      </c>
      <c r="J51" s="250"/>
    </row>
  </sheetData>
  <mergeCells count="4">
    <mergeCell ref="B2:J2"/>
    <mergeCell ref="B3:J3"/>
    <mergeCell ref="B4:J4"/>
    <mergeCell ref="B5:J5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M38" sqref="M38"/>
    </sheetView>
  </sheetViews>
  <sheetFormatPr baseColWidth="10" defaultRowHeight="15" x14ac:dyDescent="0.25"/>
  <sheetData>
    <row r="1" spans="1:9" x14ac:dyDescent="0.25">
      <c r="A1" s="655" t="s">
        <v>191</v>
      </c>
      <c r="B1" s="655"/>
      <c r="C1" s="655"/>
      <c r="D1" s="655"/>
      <c r="E1" s="655"/>
      <c r="F1" s="655"/>
      <c r="G1" s="655"/>
      <c r="H1" s="655"/>
      <c r="I1" s="655"/>
    </row>
    <row r="2" spans="1:9" x14ac:dyDescent="0.25">
      <c r="A2" s="237"/>
    </row>
    <row r="3" spans="1:9" x14ac:dyDescent="0.25">
      <c r="A3" s="654" t="s">
        <v>187</v>
      </c>
      <c r="B3" s="654"/>
      <c r="C3" s="654"/>
      <c r="D3" s="654"/>
      <c r="E3" s="654"/>
      <c r="F3" s="654"/>
      <c r="G3" s="654"/>
      <c r="H3" s="654"/>
      <c r="I3" s="654"/>
    </row>
    <row r="4" spans="1:9" x14ac:dyDescent="0.25">
      <c r="A4" s="238"/>
    </row>
    <row r="5" spans="1:9" x14ac:dyDescent="0.25">
      <c r="A5" s="239" t="s">
        <v>188</v>
      </c>
    </row>
    <row r="6" spans="1:9" x14ac:dyDescent="0.25">
      <c r="A6" s="239" t="s">
        <v>189</v>
      </c>
    </row>
    <row r="7" spans="1:9" x14ac:dyDescent="0.25">
      <c r="A7" s="239" t="s">
        <v>190</v>
      </c>
    </row>
  </sheetData>
  <mergeCells count="2">
    <mergeCell ref="A3:I3"/>
    <mergeCell ref="A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>
      <selection activeCell="J27" sqref="J27"/>
    </sheetView>
  </sheetViews>
  <sheetFormatPr baseColWidth="10" defaultRowHeight="15" x14ac:dyDescent="0.25"/>
  <sheetData>
    <row r="2" spans="2:7" x14ac:dyDescent="0.25">
      <c r="B2" s="656" t="s">
        <v>192</v>
      </c>
      <c r="C2" s="656"/>
      <c r="D2" s="656"/>
      <c r="E2" s="656"/>
      <c r="F2" s="656"/>
      <c r="G2" s="656"/>
    </row>
    <row r="3" spans="2:7" x14ac:dyDescent="0.25">
      <c r="B3" s="240"/>
    </row>
    <row r="4" spans="2:7" x14ac:dyDescent="0.25">
      <c r="B4" s="656" t="s">
        <v>193</v>
      </c>
      <c r="C4" s="656"/>
      <c r="D4" s="656"/>
      <c r="E4" s="656"/>
      <c r="F4" s="656"/>
      <c r="G4" s="656"/>
    </row>
  </sheetData>
  <mergeCells count="2">
    <mergeCell ref="B2:G2"/>
    <mergeCell ref="B4:G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0" sqref="A20"/>
    </sheetView>
  </sheetViews>
  <sheetFormatPr baseColWidth="10" defaultRowHeight="15" x14ac:dyDescent="0.25"/>
  <cols>
    <col min="1" max="1" width="39.5703125" customWidth="1"/>
    <col min="2" max="2" width="11.5703125" customWidth="1"/>
    <col min="3" max="3" width="6.140625" customWidth="1"/>
    <col min="4" max="4" width="18" style="307" customWidth="1"/>
  </cols>
  <sheetData>
    <row r="1" spans="1:4" x14ac:dyDescent="0.25">
      <c r="A1" t="s">
        <v>274</v>
      </c>
    </row>
    <row r="2" spans="1:4" x14ac:dyDescent="0.25">
      <c r="A2" t="s">
        <v>194</v>
      </c>
    </row>
    <row r="3" spans="1:4" x14ac:dyDescent="0.25">
      <c r="A3" t="s">
        <v>302</v>
      </c>
    </row>
    <row r="4" spans="1:4" s="5" customFormat="1" x14ac:dyDescent="0.25">
      <c r="D4" s="307"/>
    </row>
    <row r="5" spans="1:4" s="5" customFormat="1" x14ac:dyDescent="0.25">
      <c r="A5" s="401" t="s">
        <v>0</v>
      </c>
      <c r="B5" s="657" t="s">
        <v>314</v>
      </c>
      <c r="C5" s="658"/>
      <c r="D5" s="460" t="s">
        <v>315</v>
      </c>
    </row>
    <row r="7" spans="1:4" x14ac:dyDescent="0.25">
      <c r="A7" t="s">
        <v>275</v>
      </c>
      <c r="B7" s="453" t="s">
        <v>287</v>
      </c>
      <c r="D7" s="307">
        <v>36751672</v>
      </c>
    </row>
    <row r="8" spans="1:4" x14ac:dyDescent="0.25">
      <c r="A8" t="s">
        <v>300</v>
      </c>
      <c r="B8" s="453"/>
    </row>
    <row r="9" spans="1:4" x14ac:dyDescent="0.25">
      <c r="A9" t="s">
        <v>276</v>
      </c>
      <c r="B9" s="453" t="s">
        <v>288</v>
      </c>
      <c r="D9" s="456">
        <v>118277</v>
      </c>
    </row>
    <row r="10" spans="1:4" x14ac:dyDescent="0.25">
      <c r="B10" s="453"/>
    </row>
    <row r="11" spans="1:4" x14ac:dyDescent="0.25">
      <c r="A11" t="s">
        <v>277</v>
      </c>
      <c r="B11" s="455" t="s">
        <v>289</v>
      </c>
      <c r="D11" s="307">
        <f>+D7-D9</f>
        <v>36633395</v>
      </c>
    </row>
    <row r="12" spans="1:4" x14ac:dyDescent="0.25">
      <c r="A12" t="s">
        <v>300</v>
      </c>
      <c r="B12" s="453"/>
    </row>
    <row r="13" spans="1:4" x14ac:dyDescent="0.25">
      <c r="A13" t="s">
        <v>278</v>
      </c>
      <c r="B13" s="453" t="s">
        <v>290</v>
      </c>
      <c r="D13" s="456">
        <v>36503846</v>
      </c>
    </row>
    <row r="14" spans="1:4" x14ac:dyDescent="0.25">
      <c r="B14" s="453"/>
    </row>
    <row r="15" spans="1:4" x14ac:dyDescent="0.25">
      <c r="A15" t="s">
        <v>279</v>
      </c>
      <c r="B15" s="455" t="s">
        <v>291</v>
      </c>
      <c r="D15" s="307">
        <f>+D11-D13</f>
        <v>129549</v>
      </c>
    </row>
    <row r="16" spans="1:4" x14ac:dyDescent="0.25">
      <c r="A16" t="s">
        <v>299</v>
      </c>
      <c r="B16" s="453"/>
    </row>
    <row r="17" spans="1:4" x14ac:dyDescent="0.25">
      <c r="A17" t="s">
        <v>280</v>
      </c>
      <c r="B17" s="453" t="s">
        <v>292</v>
      </c>
      <c r="D17" s="456">
        <v>380799</v>
      </c>
    </row>
    <row r="18" spans="1:4" x14ac:dyDescent="0.25">
      <c r="B18" s="453"/>
    </row>
    <row r="19" spans="1:4" x14ac:dyDescent="0.25">
      <c r="A19" t="s">
        <v>281</v>
      </c>
      <c r="B19" s="455" t="s">
        <v>293</v>
      </c>
      <c r="D19" s="307">
        <f>+D15+D17</f>
        <v>510348</v>
      </c>
    </row>
    <row r="20" spans="1:4" x14ac:dyDescent="0.25">
      <c r="B20" s="453"/>
    </row>
    <row r="21" spans="1:4" x14ac:dyDescent="0.25">
      <c r="A21" t="s">
        <v>282</v>
      </c>
      <c r="B21" s="453" t="s">
        <v>294</v>
      </c>
      <c r="D21" s="456">
        <f>62690+634252+27235+1124471+1</f>
        <v>1848649</v>
      </c>
    </row>
    <row r="22" spans="1:4" x14ac:dyDescent="0.25">
      <c r="B22" s="453"/>
    </row>
    <row r="23" spans="1:4" x14ac:dyDescent="0.25">
      <c r="A23" t="s">
        <v>283</v>
      </c>
      <c r="B23" s="455" t="s">
        <v>295</v>
      </c>
      <c r="D23" s="307">
        <f>+D21-D19</f>
        <v>1338301</v>
      </c>
    </row>
    <row r="24" spans="1:4" x14ac:dyDescent="0.25">
      <c r="B24" s="453"/>
    </row>
    <row r="25" spans="1:4" x14ac:dyDescent="0.25">
      <c r="A25" t="s">
        <v>284</v>
      </c>
      <c r="B25" s="453" t="s">
        <v>296</v>
      </c>
      <c r="D25" s="307">
        <v>1184715</v>
      </c>
    </row>
    <row r="26" spans="1:4" x14ac:dyDescent="0.25">
      <c r="B26" s="453"/>
    </row>
    <row r="27" spans="1:4" x14ac:dyDescent="0.25">
      <c r="A27" t="s">
        <v>285</v>
      </c>
      <c r="B27" s="453" t="s">
        <v>297</v>
      </c>
      <c r="D27" s="456">
        <v>153586</v>
      </c>
    </row>
    <row r="28" spans="1:4" x14ac:dyDescent="0.25">
      <c r="B28" s="453"/>
    </row>
    <row r="29" spans="1:4" ht="15.75" thickBot="1" x14ac:dyDescent="0.3">
      <c r="A29" t="s">
        <v>286</v>
      </c>
      <c r="B29" s="455" t="s">
        <v>298</v>
      </c>
      <c r="D29" s="457">
        <f>+D23-D25-D27</f>
        <v>0</v>
      </c>
    </row>
    <row r="30" spans="1:4" ht="15.75" thickTop="1" x14ac:dyDescent="0.25"/>
  </sheetData>
  <mergeCells count="1">
    <mergeCell ref="B5:C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23" sqref="D23"/>
    </sheetView>
  </sheetViews>
  <sheetFormatPr baseColWidth="10" defaultColWidth="11.42578125" defaultRowHeight="15" x14ac:dyDescent="0.25"/>
  <cols>
    <col min="1" max="1" width="39.5703125" style="5" customWidth="1"/>
    <col min="2" max="2" width="15.42578125" style="5" customWidth="1"/>
    <col min="3" max="3" width="6.140625" style="5" customWidth="1"/>
    <col min="4" max="4" width="18" style="307" customWidth="1"/>
    <col min="5" max="5" width="11.42578125" style="5"/>
    <col min="6" max="6" width="14.42578125" style="5" customWidth="1"/>
    <col min="7" max="16384" width="11.42578125" style="5"/>
  </cols>
  <sheetData>
    <row r="1" spans="1:4" x14ac:dyDescent="0.25">
      <c r="A1" s="5" t="s">
        <v>274</v>
      </c>
    </row>
    <row r="2" spans="1:4" x14ac:dyDescent="0.25">
      <c r="A2" s="5" t="s">
        <v>194</v>
      </c>
    </row>
    <row r="3" spans="1:4" x14ac:dyDescent="0.25">
      <c r="A3" s="5" t="s">
        <v>301</v>
      </c>
    </row>
    <row r="5" spans="1:4" x14ac:dyDescent="0.25">
      <c r="A5" s="401" t="s">
        <v>0</v>
      </c>
      <c r="B5" s="657" t="s">
        <v>314</v>
      </c>
      <c r="C5" s="658"/>
      <c r="D5" s="460" t="s">
        <v>315</v>
      </c>
    </row>
    <row r="7" spans="1:4" x14ac:dyDescent="0.25">
      <c r="A7" s="5" t="s">
        <v>275</v>
      </c>
      <c r="B7" s="453" t="s">
        <v>287</v>
      </c>
      <c r="D7" s="307">
        <v>36751672</v>
      </c>
    </row>
    <row r="8" spans="1:4" x14ac:dyDescent="0.25">
      <c r="A8" s="5" t="s">
        <v>300</v>
      </c>
      <c r="B8" s="453"/>
    </row>
    <row r="9" spans="1:4" x14ac:dyDescent="0.25">
      <c r="A9" s="5" t="s">
        <v>278</v>
      </c>
      <c r="B9" s="453" t="s">
        <v>288</v>
      </c>
      <c r="D9" s="456">
        <v>36503846</v>
      </c>
    </row>
    <row r="10" spans="1:4" x14ac:dyDescent="0.25">
      <c r="B10" s="453"/>
    </row>
    <row r="11" spans="1:4" ht="15.75" thickBot="1" x14ac:dyDescent="0.3">
      <c r="A11" s="5" t="s">
        <v>303</v>
      </c>
      <c r="B11" s="455" t="s">
        <v>289</v>
      </c>
      <c r="D11" s="458">
        <f>+D7-D9</f>
        <v>247826</v>
      </c>
    </row>
    <row r="12" spans="1:4" x14ac:dyDescent="0.25">
      <c r="B12" s="453"/>
    </row>
    <row r="13" spans="1:4" x14ac:dyDescent="0.25">
      <c r="A13" s="5" t="s">
        <v>304</v>
      </c>
      <c r="B13" s="453" t="s">
        <v>290</v>
      </c>
      <c r="D13" s="459">
        <v>1184715</v>
      </c>
    </row>
    <row r="14" spans="1:4" x14ac:dyDescent="0.25">
      <c r="B14" s="453"/>
    </row>
    <row r="15" spans="1:4" x14ac:dyDescent="0.25">
      <c r="A15" s="5" t="s">
        <v>285</v>
      </c>
      <c r="B15" s="455" t="s">
        <v>305</v>
      </c>
      <c r="D15" s="307">
        <v>153586</v>
      </c>
    </row>
    <row r="16" spans="1:4" x14ac:dyDescent="0.25">
      <c r="B16" s="453"/>
    </row>
    <row r="17" spans="1:6" x14ac:dyDescent="0.25">
      <c r="A17" s="5" t="s">
        <v>128</v>
      </c>
      <c r="B17" s="453" t="s">
        <v>292</v>
      </c>
      <c r="D17" s="459">
        <v>380799</v>
      </c>
    </row>
    <row r="18" spans="1:6" x14ac:dyDescent="0.25">
      <c r="B18" s="453"/>
    </row>
    <row r="19" spans="1:6" x14ac:dyDescent="0.25">
      <c r="A19" s="5" t="s">
        <v>308</v>
      </c>
      <c r="B19" s="455" t="s">
        <v>306</v>
      </c>
      <c r="D19" s="456">
        <v>247826</v>
      </c>
    </row>
    <row r="20" spans="1:6" x14ac:dyDescent="0.25">
      <c r="B20" s="453"/>
    </row>
    <row r="21" spans="1:6" x14ac:dyDescent="0.25">
      <c r="A21" s="5" t="s">
        <v>309</v>
      </c>
      <c r="B21" s="455" t="s">
        <v>307</v>
      </c>
      <c r="D21" s="459">
        <f>+D13+D15+D17+D19</f>
        <v>1966926</v>
      </c>
      <c r="F21" s="459"/>
    </row>
    <row r="22" spans="1:6" x14ac:dyDescent="0.25">
      <c r="B22" s="453"/>
    </row>
    <row r="23" spans="1:6" x14ac:dyDescent="0.25">
      <c r="A23" s="5" t="s">
        <v>310</v>
      </c>
      <c r="B23" s="455" t="s">
        <v>296</v>
      </c>
      <c r="D23" s="307">
        <f>+'Conciliacion bancos'!D9</f>
        <v>118277</v>
      </c>
    </row>
    <row r="24" spans="1:6" x14ac:dyDescent="0.25">
      <c r="B24" s="453"/>
    </row>
    <row r="25" spans="1:6" x14ac:dyDescent="0.25">
      <c r="A25" s="5" t="s">
        <v>311</v>
      </c>
      <c r="B25" s="455" t="s">
        <v>312</v>
      </c>
      <c r="D25" s="459">
        <f>+D21-D23</f>
        <v>1848649</v>
      </c>
    </row>
    <row r="26" spans="1:6" x14ac:dyDescent="0.25">
      <c r="B26" s="453"/>
    </row>
    <row r="27" spans="1:6" x14ac:dyDescent="0.25">
      <c r="A27" s="5" t="s">
        <v>313</v>
      </c>
      <c r="B27" s="453" t="s">
        <v>297</v>
      </c>
      <c r="D27" s="459">
        <f>62690+634252+27235+1124471+1</f>
        <v>1848649</v>
      </c>
    </row>
    <row r="28" spans="1:6" x14ac:dyDescent="0.25">
      <c r="B28" s="453"/>
    </row>
    <row r="29" spans="1:6" ht="15.75" thickBot="1" x14ac:dyDescent="0.3">
      <c r="A29" s="5" t="s">
        <v>286</v>
      </c>
      <c r="B29" s="455" t="s">
        <v>298</v>
      </c>
      <c r="D29" s="457">
        <f>+D25-D27</f>
        <v>0</v>
      </c>
    </row>
    <row r="30" spans="1:6" ht="15.75" thickTop="1" x14ac:dyDescent="0.25"/>
  </sheetData>
  <mergeCells count="1">
    <mergeCell ref="B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="110" zoomScaleNormal="110" workbookViewId="0">
      <selection activeCell="G17" sqref="G17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style="5" hidden="1" customWidth="1"/>
    <col min="7" max="7" width="13.28515625" customWidth="1"/>
    <col min="8" max="8" width="11.42578125" style="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style="5" hidden="1" customWidth="1"/>
    <col min="14" max="14" width="11.42578125" customWidth="1"/>
    <col min="15" max="15" width="11.42578125" style="5" hidden="1" customWidth="1"/>
    <col min="16" max="16" width="4.85546875" customWidth="1"/>
    <col min="17" max="17" width="11.42578125" customWidth="1"/>
  </cols>
  <sheetData>
    <row r="1" spans="2:17" x14ac:dyDescent="0.25">
      <c r="B1" s="6"/>
      <c r="C1" s="7"/>
      <c r="D1" s="584" t="s">
        <v>377</v>
      </c>
      <c r="E1" s="584"/>
      <c r="F1" s="584"/>
      <c r="G1" s="584"/>
      <c r="H1" s="584"/>
      <c r="I1" s="584"/>
      <c r="J1" s="584"/>
      <c r="K1" s="584"/>
      <c r="L1" s="584"/>
      <c r="M1" s="415"/>
      <c r="N1" s="7"/>
      <c r="O1" s="7"/>
      <c r="P1" s="7"/>
    </row>
    <row r="2" spans="2:17" x14ac:dyDescent="0.25">
      <c r="B2" s="5"/>
      <c r="C2" s="8"/>
      <c r="D2" s="584" t="s">
        <v>59</v>
      </c>
      <c r="E2" s="584"/>
      <c r="F2" s="584"/>
      <c r="G2" s="584"/>
      <c r="H2" s="584"/>
      <c r="I2" s="584"/>
      <c r="J2" s="584"/>
      <c r="K2" s="584"/>
      <c r="L2" s="584"/>
      <c r="M2" s="415"/>
      <c r="N2" s="8"/>
      <c r="O2" s="8"/>
      <c r="P2" s="8"/>
    </row>
    <row r="3" spans="2:17" x14ac:dyDescent="0.25">
      <c r="B3" s="5"/>
      <c r="C3" s="8"/>
      <c r="D3" s="584" t="s">
        <v>382</v>
      </c>
      <c r="E3" s="584"/>
      <c r="F3" s="584"/>
      <c r="G3" s="584"/>
      <c r="H3" s="584"/>
      <c r="I3" s="584"/>
      <c r="J3" s="584"/>
      <c r="K3" s="584"/>
      <c r="L3" s="584"/>
      <c r="M3" s="415"/>
      <c r="N3" s="8"/>
      <c r="O3" s="8"/>
      <c r="P3" s="8"/>
    </row>
    <row r="4" spans="2:17" x14ac:dyDescent="0.25">
      <c r="B4" s="9"/>
      <c r="C4" s="9"/>
      <c r="D4" s="10"/>
      <c r="E4" s="10"/>
      <c r="F4" s="10"/>
      <c r="G4" s="10"/>
      <c r="H4" s="10"/>
      <c r="I4" s="10"/>
      <c r="J4" s="10"/>
      <c r="K4" s="10"/>
      <c r="L4" s="6"/>
      <c r="M4" s="6"/>
      <c r="N4" s="6"/>
      <c r="O4" s="6"/>
      <c r="P4" s="6"/>
    </row>
    <row r="5" spans="2:17" x14ac:dyDescent="0.25">
      <c r="B5" s="9"/>
      <c r="C5" s="11" t="s">
        <v>61</v>
      </c>
      <c r="D5" s="568" t="s">
        <v>195</v>
      </c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435"/>
      <c r="P5" s="6"/>
    </row>
    <row r="6" spans="2:17" x14ac:dyDescent="0.25">
      <c r="B6" s="9"/>
      <c r="C6" s="9"/>
      <c r="D6" s="9"/>
      <c r="E6" s="9"/>
      <c r="F6" s="415"/>
      <c r="G6" s="9"/>
      <c r="H6" s="415"/>
      <c r="I6" s="10"/>
      <c r="J6" s="12"/>
      <c r="K6" s="12"/>
      <c r="L6" s="6"/>
      <c r="M6" s="6"/>
      <c r="N6" s="6"/>
      <c r="O6" s="6"/>
      <c r="P6" s="6"/>
    </row>
    <row r="7" spans="2:17" x14ac:dyDescent="0.25">
      <c r="B7" s="16"/>
      <c r="C7" s="583" t="s">
        <v>0</v>
      </c>
      <c r="D7" s="583"/>
      <c r="E7" s="17">
        <v>2020</v>
      </c>
      <c r="F7" s="17">
        <v>2017</v>
      </c>
      <c r="G7" s="17">
        <v>2019</v>
      </c>
      <c r="H7" s="17">
        <v>2016</v>
      </c>
      <c r="I7" s="18"/>
      <c r="J7" s="583" t="s">
        <v>0</v>
      </c>
      <c r="K7" s="583"/>
      <c r="L7" s="17">
        <v>2020</v>
      </c>
      <c r="M7" s="17">
        <v>2017</v>
      </c>
      <c r="N7" s="17">
        <v>2019</v>
      </c>
      <c r="O7" s="17">
        <v>2016</v>
      </c>
      <c r="P7" s="19"/>
    </row>
    <row r="8" spans="2:17" ht="6" customHeight="1" x14ac:dyDescent="0.25">
      <c r="B8" s="20"/>
      <c r="C8" s="21"/>
      <c r="D8" s="21"/>
      <c r="E8" s="22"/>
      <c r="F8" s="22"/>
      <c r="G8" s="22"/>
      <c r="H8" s="22"/>
      <c r="I8" s="12"/>
      <c r="J8" s="12"/>
      <c r="K8" s="12"/>
      <c r="L8" s="6"/>
      <c r="M8" s="6"/>
      <c r="N8" s="6"/>
      <c r="O8" s="6"/>
      <c r="P8" s="23"/>
    </row>
    <row r="9" spans="2:17" x14ac:dyDescent="0.25">
      <c r="B9" s="24"/>
      <c r="C9" s="581" t="s">
        <v>1</v>
      </c>
      <c r="D9" s="581"/>
      <c r="E9" s="484">
        <v>1000</v>
      </c>
      <c r="F9" s="484"/>
      <c r="G9" s="484">
        <v>1000</v>
      </c>
      <c r="H9" s="25"/>
      <c r="I9" s="26"/>
      <c r="J9" s="581" t="s">
        <v>2</v>
      </c>
      <c r="K9" s="581"/>
      <c r="L9" s="484">
        <v>1000</v>
      </c>
      <c r="M9" s="484"/>
      <c r="N9" s="484">
        <v>1000</v>
      </c>
      <c r="O9" s="25"/>
      <c r="P9" s="27"/>
    </row>
    <row r="10" spans="2:17" x14ac:dyDescent="0.25">
      <c r="B10" s="28"/>
      <c r="C10" s="582" t="s">
        <v>3</v>
      </c>
      <c r="D10" s="582"/>
      <c r="E10" s="56">
        <f>SUM(E11:E18)</f>
        <v>6014498</v>
      </c>
      <c r="F10" s="56">
        <f>SUM(F11:F18)</f>
        <v>6013.549</v>
      </c>
      <c r="G10" s="56">
        <f>SUM(G11:G18)</f>
        <v>6583661</v>
      </c>
      <c r="H10" s="56">
        <f>SUM(H11:H18)</f>
        <v>6583.6610000000001</v>
      </c>
      <c r="I10" s="26"/>
      <c r="J10" s="581" t="s">
        <v>374</v>
      </c>
      <c r="K10" s="581"/>
      <c r="L10" s="56">
        <f>SUM(L11:L13)</f>
        <v>12788449</v>
      </c>
      <c r="M10" s="56">
        <f>SUM(M11:M13)</f>
        <v>12788.449000000001</v>
      </c>
      <c r="N10" s="56">
        <f>SUM(N11:N13)</f>
        <v>14862041</v>
      </c>
      <c r="O10" s="56">
        <f>SUM(O11:O13)</f>
        <v>14862.040999999999</v>
      </c>
      <c r="P10" s="29"/>
      <c r="Q10" s="297"/>
    </row>
    <row r="11" spans="2:17" x14ac:dyDescent="0.25">
      <c r="B11" s="30"/>
      <c r="C11" s="580" t="s">
        <v>5</v>
      </c>
      <c r="D11" s="580"/>
      <c r="E11" s="31">
        <v>0</v>
      </c>
      <c r="F11" s="31">
        <v>0</v>
      </c>
      <c r="G11" s="31">
        <v>0</v>
      </c>
      <c r="H11" s="31">
        <v>0</v>
      </c>
      <c r="I11" s="26"/>
      <c r="J11" s="580" t="s">
        <v>6</v>
      </c>
      <c r="K11" s="580"/>
      <c r="L11" s="31">
        <v>9794261</v>
      </c>
      <c r="M11" s="31">
        <f>+L11/$L$9</f>
        <v>9794.2610000000004</v>
      </c>
      <c r="N11" s="31">
        <v>9763963</v>
      </c>
      <c r="O11" s="31">
        <f>+N11/$N$9</f>
        <v>9763.9629999999997</v>
      </c>
      <c r="P11" s="29"/>
    </row>
    <row r="12" spans="2:17" x14ac:dyDescent="0.25">
      <c r="B12" s="30"/>
      <c r="C12" s="580" t="s">
        <v>7</v>
      </c>
      <c r="D12" s="580"/>
      <c r="E12" s="31">
        <v>0</v>
      </c>
      <c r="F12" s="31">
        <v>0</v>
      </c>
      <c r="G12" s="31">
        <v>0</v>
      </c>
      <c r="H12" s="31">
        <v>0</v>
      </c>
      <c r="I12" s="26"/>
      <c r="J12" s="580" t="s">
        <v>8</v>
      </c>
      <c r="K12" s="580"/>
      <c r="L12" s="31">
        <v>224688</v>
      </c>
      <c r="M12" s="31">
        <f>+L12/$L$9</f>
        <v>224.68799999999999</v>
      </c>
      <c r="N12" s="31">
        <v>403399</v>
      </c>
      <c r="O12" s="31">
        <f>+N12/$N$9</f>
        <v>403.399</v>
      </c>
      <c r="P12" s="29"/>
    </row>
    <row r="13" spans="2:17" x14ac:dyDescent="0.25">
      <c r="B13" s="30"/>
      <c r="C13" s="580" t="s">
        <v>9</v>
      </c>
      <c r="D13" s="580"/>
      <c r="E13" s="31">
        <v>0</v>
      </c>
      <c r="F13" s="31">
        <v>0</v>
      </c>
      <c r="G13" s="31">
        <v>0</v>
      </c>
      <c r="H13" s="31">
        <v>0</v>
      </c>
      <c r="I13" s="26"/>
      <c r="J13" s="580" t="s">
        <v>10</v>
      </c>
      <c r="K13" s="580"/>
      <c r="L13" s="31">
        <v>2769500</v>
      </c>
      <c r="M13" s="31">
        <f>+L13/$L$9</f>
        <v>2769.5</v>
      </c>
      <c r="N13" s="31">
        <v>4694679</v>
      </c>
      <c r="O13" s="31">
        <f>+N13/$N$9</f>
        <v>4694.6790000000001</v>
      </c>
      <c r="P13" s="29"/>
    </row>
    <row r="14" spans="2:17" x14ac:dyDescent="0.25">
      <c r="B14" s="30"/>
      <c r="C14" s="580" t="s">
        <v>11</v>
      </c>
      <c r="D14" s="580"/>
      <c r="E14" s="31">
        <v>0</v>
      </c>
      <c r="F14" s="31">
        <v>0</v>
      </c>
      <c r="G14" s="31">
        <v>0</v>
      </c>
      <c r="H14" s="31">
        <v>0</v>
      </c>
      <c r="I14" s="26"/>
      <c r="J14" s="32"/>
      <c r="K14" s="33"/>
      <c r="L14" s="34"/>
      <c r="M14" s="34"/>
      <c r="N14" s="34"/>
      <c r="O14" s="34"/>
      <c r="P14" s="29"/>
    </row>
    <row r="15" spans="2:17" x14ac:dyDescent="0.25">
      <c r="B15" s="30"/>
      <c r="C15" s="580" t="s">
        <v>370</v>
      </c>
      <c r="D15" s="580"/>
      <c r="E15" s="31">
        <v>949</v>
      </c>
      <c r="F15" s="31"/>
      <c r="G15" s="31">
        <v>0</v>
      </c>
      <c r="H15" s="31">
        <v>0</v>
      </c>
      <c r="I15" s="26"/>
      <c r="J15" s="581" t="s">
        <v>13</v>
      </c>
      <c r="K15" s="581"/>
      <c r="L15" s="56">
        <f>SUM(L16:L24)</f>
        <v>0</v>
      </c>
      <c r="M15" s="56">
        <f>SUM(M16:M24)</f>
        <v>0</v>
      </c>
      <c r="N15" s="56">
        <f>SUM(N16:N24)</f>
        <v>0</v>
      </c>
      <c r="O15" s="56">
        <f>SUM(O16:O24)</f>
        <v>0</v>
      </c>
      <c r="P15" s="29"/>
    </row>
    <row r="16" spans="2:17" ht="26.25" customHeight="1" x14ac:dyDescent="0.25">
      <c r="B16" s="30"/>
      <c r="C16" s="580" t="s">
        <v>14</v>
      </c>
      <c r="D16" s="580"/>
      <c r="E16" s="31">
        <v>0</v>
      </c>
      <c r="F16" s="31">
        <v>0</v>
      </c>
      <c r="G16" s="31">
        <v>0</v>
      </c>
      <c r="H16" s="31">
        <v>0</v>
      </c>
      <c r="I16" s="26"/>
      <c r="J16" s="580" t="s">
        <v>15</v>
      </c>
      <c r="K16" s="580"/>
      <c r="L16" s="31">
        <v>0</v>
      </c>
      <c r="M16" s="31">
        <v>0</v>
      </c>
      <c r="N16" s="31">
        <v>0</v>
      </c>
      <c r="O16" s="31">
        <v>0</v>
      </c>
      <c r="P16" s="29"/>
    </row>
    <row r="17" spans="2:16" ht="31.5" customHeight="1" x14ac:dyDescent="0.25">
      <c r="B17" s="30"/>
      <c r="C17" s="580" t="s">
        <v>371</v>
      </c>
      <c r="D17" s="580"/>
      <c r="E17" s="31">
        <v>6013549</v>
      </c>
      <c r="F17" s="56">
        <f>+E17/$E$9</f>
        <v>6013.549</v>
      </c>
      <c r="G17" s="31">
        <v>6583661</v>
      </c>
      <c r="H17" s="56">
        <f>+G17/$G$9</f>
        <v>6583.6610000000001</v>
      </c>
      <c r="I17" s="26"/>
      <c r="J17" s="580" t="s">
        <v>273</v>
      </c>
      <c r="K17" s="580"/>
      <c r="L17" s="31">
        <v>0</v>
      </c>
      <c r="M17" s="31">
        <v>0</v>
      </c>
      <c r="N17" s="31">
        <v>0</v>
      </c>
      <c r="O17" s="31">
        <f>+N17/$N$9</f>
        <v>0</v>
      </c>
      <c r="P17" s="29"/>
    </row>
    <row r="18" spans="2:16" ht="65.25" customHeight="1" x14ac:dyDescent="0.25">
      <c r="B18" s="30"/>
      <c r="C18" s="580" t="s">
        <v>17</v>
      </c>
      <c r="D18" s="580"/>
      <c r="E18" s="31">
        <v>0</v>
      </c>
      <c r="F18" s="31">
        <v>0</v>
      </c>
      <c r="G18" s="31">
        <v>0</v>
      </c>
      <c r="H18" s="31">
        <v>0</v>
      </c>
      <c r="I18" s="26"/>
      <c r="J18" s="580" t="s">
        <v>18</v>
      </c>
      <c r="K18" s="580"/>
      <c r="L18" s="31">
        <v>0</v>
      </c>
      <c r="M18" s="31">
        <v>0</v>
      </c>
      <c r="N18" s="31">
        <v>0</v>
      </c>
      <c r="O18" s="31">
        <v>0</v>
      </c>
      <c r="P18" s="29"/>
    </row>
    <row r="19" spans="2:16" ht="15.75" customHeight="1" x14ac:dyDescent="0.25">
      <c r="B19" s="28"/>
      <c r="C19" s="32"/>
      <c r="D19" s="33"/>
      <c r="E19" s="34"/>
      <c r="F19" s="34"/>
      <c r="G19" s="34"/>
      <c r="H19" s="34"/>
      <c r="I19" s="26"/>
      <c r="J19" s="580" t="s">
        <v>19</v>
      </c>
      <c r="K19" s="580"/>
      <c r="L19" s="31">
        <v>0</v>
      </c>
      <c r="M19" s="31">
        <v>0</v>
      </c>
      <c r="N19" s="31">
        <v>0</v>
      </c>
      <c r="O19" s="31">
        <v>0</v>
      </c>
      <c r="P19" s="29"/>
    </row>
    <row r="20" spans="2:16" x14ac:dyDescent="0.25">
      <c r="B20" s="28"/>
      <c r="C20" s="582" t="s">
        <v>20</v>
      </c>
      <c r="D20" s="582"/>
      <c r="E20" s="56">
        <f>SUM(E21:E22)</f>
        <v>10624696</v>
      </c>
      <c r="F20" s="56">
        <f>+E20/$E$9</f>
        <v>10624.696</v>
      </c>
      <c r="G20" s="56">
        <f>SUM(G21:G22)</f>
        <v>11543403</v>
      </c>
      <c r="H20" s="56">
        <f>SUM(H21:H22)</f>
        <v>11543.403</v>
      </c>
      <c r="I20" s="26"/>
      <c r="J20" s="580" t="s">
        <v>21</v>
      </c>
      <c r="K20" s="580"/>
      <c r="L20" s="31">
        <v>0</v>
      </c>
      <c r="M20" s="31">
        <v>0</v>
      </c>
      <c r="N20" s="31">
        <v>0</v>
      </c>
      <c r="O20" s="31">
        <v>0</v>
      </c>
      <c r="P20" s="29"/>
    </row>
    <row r="21" spans="2:16" ht="27.75" customHeight="1" x14ac:dyDescent="0.25">
      <c r="B21" s="30"/>
      <c r="C21" s="580" t="s">
        <v>22</v>
      </c>
      <c r="D21" s="580"/>
      <c r="E21" s="35">
        <v>0</v>
      </c>
      <c r="F21" s="35">
        <v>0</v>
      </c>
      <c r="G21" s="35">
        <v>0</v>
      </c>
      <c r="H21" s="35">
        <v>0</v>
      </c>
      <c r="I21" s="26"/>
      <c r="J21" s="580" t="s">
        <v>23</v>
      </c>
      <c r="K21" s="580"/>
      <c r="L21" s="31">
        <v>0</v>
      </c>
      <c r="M21" s="31">
        <v>0</v>
      </c>
      <c r="N21" s="31">
        <v>0</v>
      </c>
      <c r="O21" s="31">
        <v>0</v>
      </c>
      <c r="P21" s="29"/>
    </row>
    <row r="22" spans="2:16" ht="27.75" customHeight="1" x14ac:dyDescent="0.25">
      <c r="B22" s="30"/>
      <c r="C22" s="580" t="s">
        <v>372</v>
      </c>
      <c r="D22" s="580"/>
      <c r="E22" s="469">
        <v>10624696</v>
      </c>
      <c r="F22" s="84">
        <f>+E22/$E$9</f>
        <v>10624.696</v>
      </c>
      <c r="G22" s="469">
        <v>11543403</v>
      </c>
      <c r="H22" s="84">
        <f>+G22/$G$9</f>
        <v>11543.403</v>
      </c>
      <c r="I22" s="26"/>
      <c r="J22" s="580" t="s">
        <v>24</v>
      </c>
      <c r="K22" s="580"/>
      <c r="L22" s="31">
        <v>0</v>
      </c>
      <c r="M22" s="31">
        <v>0</v>
      </c>
      <c r="N22" s="31">
        <v>0</v>
      </c>
      <c r="O22" s="31">
        <v>0</v>
      </c>
      <c r="P22" s="29"/>
    </row>
    <row r="23" spans="2:16" x14ac:dyDescent="0.25">
      <c r="B23" s="28"/>
      <c r="C23" s="32"/>
      <c r="D23" s="33"/>
      <c r="E23" s="34"/>
      <c r="F23" s="34"/>
      <c r="G23" s="34"/>
      <c r="H23" s="34"/>
      <c r="I23" s="26"/>
      <c r="J23" s="580" t="s">
        <v>25</v>
      </c>
      <c r="K23" s="580"/>
      <c r="L23" s="31">
        <v>0</v>
      </c>
      <c r="M23" s="31">
        <v>0</v>
      </c>
      <c r="N23" s="31">
        <v>0</v>
      </c>
      <c r="O23" s="31">
        <v>0</v>
      </c>
      <c r="P23" s="29"/>
    </row>
    <row r="24" spans="2:16" x14ac:dyDescent="0.25">
      <c r="B24" s="30"/>
      <c r="C24" s="582" t="s">
        <v>26</v>
      </c>
      <c r="D24" s="582"/>
      <c r="E24" s="56">
        <f>SUM(E25:E29)</f>
        <v>256701</v>
      </c>
      <c r="F24" s="56">
        <f>SUM(F25:F29)</f>
        <v>0</v>
      </c>
      <c r="G24" s="56">
        <f>SUM(G25:G29)</f>
        <v>0</v>
      </c>
      <c r="H24" s="56">
        <f>SUM(H25:H29)</f>
        <v>0</v>
      </c>
      <c r="I24" s="26"/>
      <c r="J24" s="580" t="s">
        <v>27</v>
      </c>
      <c r="K24" s="580"/>
      <c r="L24" s="31">
        <v>0</v>
      </c>
      <c r="M24" s="31">
        <v>0</v>
      </c>
      <c r="N24" s="31">
        <v>0</v>
      </c>
      <c r="O24" s="31">
        <v>0</v>
      </c>
      <c r="P24" s="29"/>
    </row>
    <row r="25" spans="2:16" x14ac:dyDescent="0.25">
      <c r="B25" s="30"/>
      <c r="C25" s="580" t="s">
        <v>373</v>
      </c>
      <c r="D25" s="580"/>
      <c r="E25" s="31">
        <v>256701</v>
      </c>
      <c r="F25" s="31">
        <v>0</v>
      </c>
      <c r="G25" s="31">
        <v>0</v>
      </c>
      <c r="H25" s="84">
        <f>+G25/$G$9</f>
        <v>0</v>
      </c>
      <c r="I25" s="26"/>
      <c r="J25" s="32"/>
      <c r="K25" s="33"/>
      <c r="L25" s="34"/>
      <c r="M25" s="34"/>
      <c r="N25" s="34"/>
      <c r="O25" s="34"/>
      <c r="P25" s="29"/>
    </row>
    <row r="26" spans="2:16" x14ac:dyDescent="0.25">
      <c r="B26" s="30"/>
      <c r="C26" s="580" t="s">
        <v>29</v>
      </c>
      <c r="D26" s="580"/>
      <c r="E26" s="31">
        <v>0</v>
      </c>
      <c r="F26" s="31">
        <v>0</v>
      </c>
      <c r="G26" s="31">
        <v>0</v>
      </c>
      <c r="H26" s="84">
        <f>+G26/$G$9</f>
        <v>0</v>
      </c>
      <c r="I26" s="26"/>
      <c r="J26" s="582" t="s">
        <v>22</v>
      </c>
      <c r="K26" s="582"/>
      <c r="L26" s="56">
        <f>SUM(L27:L29)</f>
        <v>0</v>
      </c>
      <c r="M26" s="56">
        <f>SUM(M27:M29)</f>
        <v>0</v>
      </c>
      <c r="N26" s="56">
        <f>SUM(N27:N29)</f>
        <v>0</v>
      </c>
      <c r="O26" s="56">
        <f>SUM(O27:O29)</f>
        <v>0</v>
      </c>
      <c r="P26" s="29"/>
    </row>
    <row r="27" spans="2:16" ht="28.5" customHeight="1" x14ac:dyDescent="0.25">
      <c r="B27" s="30"/>
      <c r="C27" s="580" t="s">
        <v>30</v>
      </c>
      <c r="D27" s="580"/>
      <c r="E27" s="31">
        <v>0</v>
      </c>
      <c r="F27" s="31">
        <v>0</v>
      </c>
      <c r="G27" s="31">
        <v>0</v>
      </c>
      <c r="H27" s="84">
        <f>+G27/$G$9</f>
        <v>0</v>
      </c>
      <c r="I27" s="26"/>
      <c r="J27" s="580" t="s">
        <v>31</v>
      </c>
      <c r="K27" s="580"/>
      <c r="L27" s="31">
        <v>0</v>
      </c>
      <c r="M27" s="31">
        <v>0</v>
      </c>
      <c r="N27" s="31">
        <v>0</v>
      </c>
      <c r="O27" s="31">
        <v>0</v>
      </c>
      <c r="P27" s="29"/>
    </row>
    <row r="28" spans="2:16" x14ac:dyDescent="0.25">
      <c r="B28" s="30"/>
      <c r="C28" s="580" t="s">
        <v>32</v>
      </c>
      <c r="D28" s="580"/>
      <c r="E28" s="31">
        <v>0</v>
      </c>
      <c r="F28" s="31">
        <v>0</v>
      </c>
      <c r="G28" s="31">
        <v>0</v>
      </c>
      <c r="H28" s="84">
        <f>+G28/$G$9</f>
        <v>0</v>
      </c>
      <c r="I28" s="26"/>
      <c r="J28" s="580" t="s">
        <v>33</v>
      </c>
      <c r="K28" s="580"/>
      <c r="L28" s="31">
        <v>0</v>
      </c>
      <c r="M28" s="31">
        <v>0</v>
      </c>
      <c r="N28" s="31">
        <v>0</v>
      </c>
      <c r="O28" s="31">
        <v>0</v>
      </c>
      <c r="P28" s="29"/>
    </row>
    <row r="29" spans="2:16" x14ac:dyDescent="0.25">
      <c r="B29" s="30"/>
      <c r="C29" s="580" t="s">
        <v>34</v>
      </c>
      <c r="D29" s="580"/>
      <c r="E29" s="31">
        <v>0</v>
      </c>
      <c r="F29" s="31">
        <v>0</v>
      </c>
      <c r="G29" s="31">
        <v>0</v>
      </c>
      <c r="H29" s="84">
        <f>+G29/$G$9</f>
        <v>0</v>
      </c>
      <c r="I29" s="26"/>
      <c r="J29" s="580" t="s">
        <v>35</v>
      </c>
      <c r="K29" s="580"/>
      <c r="L29" s="31">
        <v>0</v>
      </c>
      <c r="M29" s="31">
        <v>0</v>
      </c>
      <c r="N29" s="31">
        <v>0</v>
      </c>
      <c r="O29" s="31">
        <v>0</v>
      </c>
      <c r="P29" s="29"/>
    </row>
    <row r="30" spans="2:16" ht="9" customHeight="1" x14ac:dyDescent="0.25">
      <c r="B30" s="28"/>
      <c r="C30" s="32"/>
      <c r="D30" s="36"/>
      <c r="E30" s="25"/>
      <c r="F30" s="25"/>
      <c r="G30" s="25"/>
      <c r="H30" s="25"/>
      <c r="I30" s="26"/>
      <c r="J30" s="32"/>
      <c r="K30" s="33"/>
      <c r="L30" s="34"/>
      <c r="M30" s="34"/>
      <c r="N30" s="34"/>
      <c r="O30" s="34"/>
      <c r="P30" s="29"/>
    </row>
    <row r="31" spans="2:16" x14ac:dyDescent="0.25">
      <c r="B31" s="37"/>
      <c r="C31" s="585" t="s">
        <v>36</v>
      </c>
      <c r="D31" s="585"/>
      <c r="E31" s="57">
        <f>+E24+E20+E10</f>
        <v>16895895</v>
      </c>
      <c r="F31" s="57">
        <f>+F24+F20+F10</f>
        <v>16638.244999999999</v>
      </c>
      <c r="G31" s="57">
        <f>+G24+G20+G10</f>
        <v>18127064</v>
      </c>
      <c r="H31" s="57">
        <f>+H24+H20+H10</f>
        <v>18127.063999999998</v>
      </c>
      <c r="I31" s="38"/>
      <c r="J31" s="581" t="s">
        <v>37</v>
      </c>
      <c r="K31" s="581"/>
      <c r="L31" s="58">
        <f>SUM(L32:L36)</f>
        <v>0</v>
      </c>
      <c r="M31" s="58">
        <f>SUM(M32:M36)</f>
        <v>0</v>
      </c>
      <c r="N31" s="58">
        <f>SUM(N32:N36)</f>
        <v>0</v>
      </c>
      <c r="O31" s="58">
        <f>SUM(O32:O36)</f>
        <v>0</v>
      </c>
      <c r="P31" s="29"/>
    </row>
    <row r="32" spans="2:16" x14ac:dyDescent="0.25">
      <c r="B32" s="28"/>
      <c r="C32" s="585"/>
      <c r="D32" s="585"/>
      <c r="E32" s="25"/>
      <c r="F32" s="25"/>
      <c r="G32" s="25"/>
      <c r="H32" s="25"/>
      <c r="I32" s="26"/>
      <c r="J32" s="580" t="s">
        <v>38</v>
      </c>
      <c r="K32" s="580"/>
      <c r="L32" s="31">
        <v>0</v>
      </c>
      <c r="M32" s="31">
        <v>0</v>
      </c>
      <c r="N32" s="31">
        <v>0</v>
      </c>
      <c r="O32" s="31">
        <v>0</v>
      </c>
      <c r="P32" s="29"/>
    </row>
    <row r="33" spans="2:19" x14ac:dyDescent="0.25">
      <c r="B33" s="39"/>
      <c r="C33" s="26"/>
      <c r="D33" s="26"/>
      <c r="E33" s="154"/>
      <c r="F33" s="26"/>
      <c r="G33" s="26"/>
      <c r="H33" s="26"/>
      <c r="I33" s="26"/>
      <c r="J33" s="580" t="s">
        <v>39</v>
      </c>
      <c r="K33" s="580"/>
      <c r="L33" s="31">
        <v>0</v>
      </c>
      <c r="M33" s="31">
        <v>0</v>
      </c>
      <c r="N33" s="31">
        <v>0</v>
      </c>
      <c r="O33" s="31">
        <v>0</v>
      </c>
      <c r="P33" s="29"/>
    </row>
    <row r="34" spans="2:19" x14ac:dyDescent="0.25">
      <c r="B34" s="39"/>
      <c r="C34" s="26"/>
      <c r="D34" s="26"/>
      <c r="E34" s="26"/>
      <c r="F34" s="26"/>
      <c r="G34" s="26"/>
      <c r="H34" s="26"/>
      <c r="I34" s="26"/>
      <c r="J34" s="580" t="s">
        <v>40</v>
      </c>
      <c r="K34" s="580"/>
      <c r="L34" s="31">
        <v>0</v>
      </c>
      <c r="M34" s="31">
        <v>0</v>
      </c>
      <c r="N34" s="31">
        <v>0</v>
      </c>
      <c r="O34" s="31">
        <v>0</v>
      </c>
      <c r="P34" s="29"/>
      <c r="S34" s="307"/>
    </row>
    <row r="35" spans="2:19" x14ac:dyDescent="0.25">
      <c r="B35" s="39"/>
      <c r="C35" s="26"/>
      <c r="D35" s="26"/>
      <c r="E35" s="26"/>
      <c r="F35" s="26"/>
      <c r="G35" s="26"/>
      <c r="H35" s="26"/>
      <c r="I35" s="26"/>
      <c r="J35" s="580" t="s">
        <v>41</v>
      </c>
      <c r="K35" s="580"/>
      <c r="L35" s="31">
        <v>0</v>
      </c>
      <c r="M35" s="31">
        <v>0</v>
      </c>
      <c r="N35" s="31">
        <v>0</v>
      </c>
      <c r="O35" s="31">
        <v>0</v>
      </c>
      <c r="P35" s="29"/>
      <c r="S35" s="307"/>
    </row>
    <row r="36" spans="2:19" x14ac:dyDescent="0.25">
      <c r="B36" s="42"/>
      <c r="C36" s="126"/>
      <c r="D36" s="126"/>
      <c r="E36" s="126"/>
      <c r="F36" s="126"/>
      <c r="G36" s="126"/>
      <c r="H36" s="126"/>
      <c r="I36" s="126"/>
      <c r="J36" s="586" t="s">
        <v>42</v>
      </c>
      <c r="K36" s="586"/>
      <c r="L36" s="503">
        <v>0</v>
      </c>
      <c r="M36" s="503">
        <v>0</v>
      </c>
      <c r="N36" s="503">
        <v>0</v>
      </c>
      <c r="O36" s="503">
        <v>0</v>
      </c>
      <c r="P36" s="504"/>
      <c r="S36" s="307"/>
    </row>
    <row r="37" spans="2:19" x14ac:dyDescent="0.25">
      <c r="B37" s="505"/>
      <c r="C37" s="506"/>
      <c r="D37" s="506"/>
      <c r="E37" s="506"/>
      <c r="F37" s="506"/>
      <c r="G37" s="506"/>
      <c r="H37" s="506"/>
      <c r="I37" s="506"/>
      <c r="J37" s="507"/>
      <c r="K37" s="508"/>
      <c r="L37" s="509"/>
      <c r="M37" s="509"/>
      <c r="N37" s="509"/>
      <c r="O37" s="509"/>
      <c r="P37" s="510"/>
      <c r="S37" s="307"/>
    </row>
    <row r="38" spans="2:19" x14ac:dyDescent="0.25">
      <c r="B38" s="39"/>
      <c r="C38" s="26"/>
      <c r="D38" s="26"/>
      <c r="E38" s="26"/>
      <c r="F38" s="26"/>
      <c r="G38" s="26"/>
      <c r="H38" s="26"/>
      <c r="I38" s="26"/>
      <c r="J38" s="582" t="s">
        <v>43</v>
      </c>
      <c r="K38" s="582"/>
      <c r="L38" s="58">
        <f>SUM(L39:L44)</f>
        <v>236973</v>
      </c>
      <c r="M38" s="58">
        <f>SUM(M39:M44)</f>
        <v>236.97300000000001</v>
      </c>
      <c r="N38" s="58">
        <f>SUM(N39:N44)</f>
        <v>317260</v>
      </c>
      <c r="O38" s="58">
        <f>SUM(O39:O44)</f>
        <v>317.26</v>
      </c>
      <c r="P38" s="29"/>
      <c r="S38" s="307"/>
    </row>
    <row r="39" spans="2:19" ht="43.5" customHeight="1" x14ac:dyDescent="0.25">
      <c r="B39" s="39"/>
      <c r="C39" s="26"/>
      <c r="D39" s="26"/>
      <c r="E39" s="26"/>
      <c r="F39" s="26"/>
      <c r="G39" s="26"/>
      <c r="H39" s="26"/>
      <c r="I39" s="26"/>
      <c r="J39" s="580" t="s">
        <v>375</v>
      </c>
      <c r="K39" s="580"/>
      <c r="L39" s="31">
        <v>236973</v>
      </c>
      <c r="M39" s="31">
        <f>+L39/$L$9</f>
        <v>236.97300000000001</v>
      </c>
      <c r="N39" s="31">
        <v>317260</v>
      </c>
      <c r="O39" s="31">
        <f>+N39/$N$9</f>
        <v>317.26</v>
      </c>
      <c r="P39" s="29"/>
      <c r="S39" s="307"/>
    </row>
    <row r="40" spans="2:19" x14ac:dyDescent="0.25">
      <c r="B40" s="39"/>
      <c r="C40" s="26"/>
      <c r="D40" s="26"/>
      <c r="E40" s="26"/>
      <c r="F40" s="26"/>
      <c r="G40" s="26"/>
      <c r="H40" s="26"/>
      <c r="I40" s="26"/>
      <c r="J40" s="580" t="s">
        <v>44</v>
      </c>
      <c r="K40" s="580"/>
      <c r="L40" s="31">
        <v>0</v>
      </c>
      <c r="M40" s="31">
        <v>0</v>
      </c>
      <c r="N40" s="31">
        <v>0</v>
      </c>
      <c r="O40" s="31">
        <v>0</v>
      </c>
      <c r="P40" s="29"/>
      <c r="S40" s="307"/>
    </row>
    <row r="41" spans="2:19" x14ac:dyDescent="0.25">
      <c r="B41" s="39"/>
      <c r="C41" s="26"/>
      <c r="D41" s="26"/>
      <c r="E41" s="26"/>
      <c r="F41" s="26"/>
      <c r="G41" s="26"/>
      <c r="H41" s="26"/>
      <c r="I41" s="26"/>
      <c r="J41" s="580" t="s">
        <v>45</v>
      </c>
      <c r="K41" s="580"/>
      <c r="L41" s="31">
        <v>0</v>
      </c>
      <c r="M41" s="31">
        <v>0</v>
      </c>
      <c r="N41" s="31">
        <v>0</v>
      </c>
      <c r="O41" s="31">
        <v>0</v>
      </c>
      <c r="P41" s="29"/>
    </row>
    <row r="42" spans="2:19" ht="26.25" customHeight="1" x14ac:dyDescent="0.25">
      <c r="B42" s="39"/>
      <c r="C42" s="26"/>
      <c r="D42" s="26"/>
      <c r="E42" s="26"/>
      <c r="F42" s="26"/>
      <c r="G42" s="26"/>
      <c r="H42" s="26"/>
      <c r="I42" s="26"/>
      <c r="J42" s="580" t="s">
        <v>46</v>
      </c>
      <c r="K42" s="580"/>
      <c r="L42" s="31">
        <v>0</v>
      </c>
      <c r="M42" s="31">
        <v>0</v>
      </c>
      <c r="N42" s="31">
        <v>0</v>
      </c>
      <c r="O42" s="31">
        <v>0</v>
      </c>
      <c r="P42" s="29"/>
    </row>
    <row r="43" spans="2:19" x14ac:dyDescent="0.25">
      <c r="B43" s="39"/>
      <c r="C43" s="26"/>
      <c r="D43" s="26"/>
      <c r="E43" s="26"/>
      <c r="F43" s="26"/>
      <c r="G43" s="26"/>
      <c r="H43" s="26"/>
      <c r="I43" s="26"/>
      <c r="J43" s="580" t="s">
        <v>47</v>
      </c>
      <c r="K43" s="580"/>
      <c r="L43" s="31">
        <v>0</v>
      </c>
      <c r="M43" s="31">
        <v>0</v>
      </c>
      <c r="N43" s="31">
        <v>0</v>
      </c>
      <c r="O43" s="31">
        <v>0</v>
      </c>
      <c r="P43" s="29"/>
    </row>
    <row r="44" spans="2:19" x14ac:dyDescent="0.25">
      <c r="B44" s="39"/>
      <c r="C44" s="26"/>
      <c r="D44" s="26"/>
      <c r="E44" s="26"/>
      <c r="F44" s="26"/>
      <c r="G44" s="26"/>
      <c r="H44" s="26"/>
      <c r="I44" s="26"/>
      <c r="J44" s="580" t="s">
        <v>48</v>
      </c>
      <c r="K44" s="580"/>
      <c r="L44" s="31">
        <v>0</v>
      </c>
      <c r="M44" s="31">
        <v>0</v>
      </c>
      <c r="N44" s="31">
        <v>0</v>
      </c>
      <c r="O44" s="31">
        <v>0</v>
      </c>
      <c r="P44" s="29"/>
    </row>
    <row r="45" spans="2:19" x14ac:dyDescent="0.25">
      <c r="B45" s="39"/>
      <c r="C45" s="26"/>
      <c r="D45" s="26"/>
      <c r="E45" s="26"/>
      <c r="F45" s="26"/>
      <c r="G45" s="26"/>
      <c r="H45" s="26"/>
      <c r="I45" s="26"/>
      <c r="J45" s="32"/>
      <c r="K45" s="33"/>
      <c r="L45" s="34"/>
      <c r="M45" s="34"/>
      <c r="N45" s="34"/>
      <c r="O45" s="34"/>
      <c r="P45" s="29"/>
    </row>
    <row r="46" spans="2:19" x14ac:dyDescent="0.25">
      <c r="B46" s="39"/>
      <c r="C46" s="26"/>
      <c r="D46" s="26"/>
      <c r="E46" s="26"/>
      <c r="F46" s="26"/>
      <c r="G46" s="26"/>
      <c r="H46" s="26"/>
      <c r="I46" s="26"/>
      <c r="J46" s="582" t="s">
        <v>49</v>
      </c>
      <c r="K46" s="582"/>
      <c r="L46" s="58">
        <f>+L47</f>
        <v>0</v>
      </c>
      <c r="M46" s="58">
        <f>+M47</f>
        <v>0</v>
      </c>
      <c r="N46" s="58">
        <f>+N47</f>
        <v>0</v>
      </c>
      <c r="O46" s="58">
        <f>+O47</f>
        <v>0</v>
      </c>
      <c r="P46" s="29"/>
    </row>
    <row r="47" spans="2:19" x14ac:dyDescent="0.25">
      <c r="B47" s="39"/>
      <c r="C47" s="26"/>
      <c r="D47" s="26"/>
      <c r="E47" s="26"/>
      <c r="F47" s="26"/>
      <c r="G47" s="26"/>
      <c r="H47" s="26"/>
      <c r="I47" s="26"/>
      <c r="J47" s="580" t="s">
        <v>50</v>
      </c>
      <c r="K47" s="580"/>
      <c r="L47" s="31">
        <v>0</v>
      </c>
      <c r="M47" s="31">
        <v>0</v>
      </c>
      <c r="N47" s="31">
        <v>0</v>
      </c>
      <c r="O47" s="31">
        <v>0</v>
      </c>
      <c r="P47" s="29"/>
    </row>
    <row r="48" spans="2:19" x14ac:dyDescent="0.25">
      <c r="B48" s="39"/>
      <c r="C48" s="26"/>
      <c r="D48" s="26"/>
      <c r="E48" s="26"/>
      <c r="F48" s="26"/>
      <c r="G48" s="26"/>
      <c r="H48" s="26"/>
      <c r="I48" s="26"/>
      <c r="J48" s="32"/>
      <c r="K48" s="33"/>
      <c r="L48" s="34"/>
      <c r="M48" s="34"/>
      <c r="N48" s="34"/>
      <c r="O48" s="34"/>
      <c r="P48" s="29"/>
    </row>
    <row r="49" spans="1:20" x14ac:dyDescent="0.25">
      <c r="B49" s="39"/>
      <c r="C49" s="26"/>
      <c r="D49" s="26"/>
      <c r="E49" s="26"/>
      <c r="F49" s="26"/>
      <c r="G49" s="26"/>
      <c r="H49" s="26"/>
      <c r="I49" s="26"/>
      <c r="J49" s="585" t="s">
        <v>51</v>
      </c>
      <c r="K49" s="585"/>
      <c r="L49" s="59">
        <f>+L46+L38+L31+L26+L15+L10</f>
        <v>13025422</v>
      </c>
      <c r="M49" s="59">
        <f>+M46+M38+M31+M26+M15+M10</f>
        <v>13025.422</v>
      </c>
      <c r="N49" s="59">
        <f>+N46+N38+N31+N26+N15+N10</f>
        <v>15179301</v>
      </c>
      <c r="O49" s="59">
        <f>+O46+O38+O31+O26+O15+O10</f>
        <v>15179.300999999999</v>
      </c>
      <c r="P49" s="40"/>
    </row>
    <row r="50" spans="1:20" x14ac:dyDescent="0.25">
      <c r="B50" s="39"/>
      <c r="C50" s="26"/>
      <c r="D50" s="26"/>
      <c r="E50" s="26"/>
      <c r="F50" s="26"/>
      <c r="G50" s="26"/>
      <c r="H50" s="26"/>
      <c r="I50" s="26"/>
      <c r="J50" s="41"/>
      <c r="K50" s="41"/>
      <c r="L50" s="34"/>
      <c r="M50" s="34"/>
      <c r="N50" s="34"/>
      <c r="O50" s="34"/>
      <c r="P50" s="40"/>
    </row>
    <row r="51" spans="1:20" x14ac:dyDescent="0.25">
      <c r="B51" s="39"/>
      <c r="C51" s="26"/>
      <c r="D51" s="26"/>
      <c r="E51" s="26"/>
      <c r="F51" s="26"/>
      <c r="G51" s="26"/>
      <c r="H51" s="26"/>
      <c r="I51" s="26"/>
      <c r="J51" s="587" t="s">
        <v>52</v>
      </c>
      <c r="K51" s="587"/>
      <c r="L51" s="59">
        <f>+E31-L49</f>
        <v>3870473</v>
      </c>
      <c r="M51" s="59">
        <f>+F31-M49</f>
        <v>3612.8229999999985</v>
      </c>
      <c r="N51" s="59">
        <f>+G31-N49</f>
        <v>2947763</v>
      </c>
      <c r="O51" s="59">
        <f>+H31-O49</f>
        <v>2947.762999999999</v>
      </c>
      <c r="P51" s="40"/>
    </row>
    <row r="52" spans="1:20" x14ac:dyDescent="0.25">
      <c r="B52" s="42"/>
      <c r="C52" s="43"/>
      <c r="D52" s="43"/>
      <c r="E52" s="43"/>
      <c r="F52" s="43"/>
      <c r="G52" s="43"/>
      <c r="H52" s="43"/>
      <c r="I52" s="43"/>
      <c r="J52" s="44"/>
      <c r="K52" s="44"/>
      <c r="L52" s="485">
        <f>+L51-'Edo Sit Finan'!L51</f>
        <v>0</v>
      </c>
      <c r="M52" s="486"/>
      <c r="N52" s="485">
        <f>+N51-'Edo Sit Finan'!N51</f>
        <v>0</v>
      </c>
      <c r="O52" s="43"/>
      <c r="P52" s="45"/>
    </row>
    <row r="53" spans="1:20" x14ac:dyDescent="0.25">
      <c r="B53" s="6"/>
      <c r="C53" s="6"/>
      <c r="D53" s="6"/>
      <c r="E53" s="6"/>
      <c r="F53" s="6"/>
      <c r="G53" s="6"/>
      <c r="H53" s="6"/>
      <c r="I53" s="6"/>
      <c r="J53" s="12"/>
      <c r="K53" s="12"/>
      <c r="L53" s="6"/>
      <c r="M53" s="6"/>
      <c r="N53" s="6"/>
      <c r="O53" s="6"/>
      <c r="P53" s="6"/>
    </row>
    <row r="54" spans="1:20" x14ac:dyDescent="0.25">
      <c r="B54" s="5"/>
      <c r="C54" s="33" t="s">
        <v>53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461"/>
      <c r="P54" s="5"/>
    </row>
    <row r="55" spans="1:20" s="5" customFormat="1" x14ac:dyDescent="0.25">
      <c r="C55" s="249"/>
      <c r="D55" s="249"/>
      <c r="E55" s="249"/>
      <c r="F55" s="417"/>
      <c r="G55" s="249"/>
      <c r="H55" s="417"/>
      <c r="I55" s="249"/>
      <c r="J55" s="249"/>
      <c r="K55" s="249"/>
      <c r="L55" s="249"/>
      <c r="M55" s="417"/>
      <c r="N55" s="249"/>
      <c r="O55" s="417"/>
    </row>
    <row r="56" spans="1:20" s="5" customFormat="1" x14ac:dyDescent="0.25">
      <c r="C56" s="417"/>
      <c r="D56" s="466"/>
      <c r="E56" s="33"/>
      <c r="F56" s="33"/>
      <c r="G56" s="417"/>
      <c r="H56" s="417"/>
      <c r="I56" s="417"/>
      <c r="J56" s="590"/>
      <c r="K56" s="590"/>
      <c r="L56" s="33"/>
      <c r="M56" s="33"/>
      <c r="N56" s="417"/>
      <c r="O56" s="417"/>
      <c r="P56" s="579"/>
      <c r="Q56" s="579"/>
      <c r="R56" s="579"/>
      <c r="S56" s="579"/>
      <c r="T56" s="579"/>
    </row>
    <row r="57" spans="1:20" s="5" customFormat="1" x14ac:dyDescent="0.25">
      <c r="C57" s="417"/>
      <c r="D57" s="418"/>
      <c r="E57" s="418"/>
      <c r="F57" s="418"/>
      <c r="G57" s="417"/>
      <c r="H57" s="417"/>
      <c r="I57" s="417"/>
      <c r="J57" s="418"/>
      <c r="K57" s="418"/>
      <c r="L57" s="417"/>
      <c r="M57" s="417"/>
      <c r="N57" s="417"/>
      <c r="O57" s="417"/>
    </row>
    <row r="58" spans="1:20" s="5" customFormat="1" x14ac:dyDescent="0.25">
      <c r="C58" s="417"/>
      <c r="D58" s="588"/>
      <c r="E58" s="588"/>
      <c r="F58" s="423"/>
      <c r="G58" s="417"/>
      <c r="H58" s="417"/>
      <c r="I58" s="417"/>
      <c r="J58" s="589"/>
      <c r="K58" s="589"/>
      <c r="L58" s="501"/>
      <c r="M58" s="467"/>
      <c r="N58" s="417"/>
      <c r="O58" s="417"/>
      <c r="P58" s="445"/>
      <c r="Q58" s="445"/>
      <c r="R58" s="445"/>
      <c r="S58" s="445"/>
      <c r="T58" s="445"/>
    </row>
    <row r="59" spans="1:20" s="5" customFormat="1" x14ac:dyDescent="0.25">
      <c r="C59" s="417"/>
      <c r="D59" s="464"/>
      <c r="E59" s="438"/>
      <c r="F59" s="438"/>
      <c r="G59" s="417"/>
      <c r="H59" s="417"/>
      <c r="I59" s="417"/>
      <c r="J59" s="574"/>
      <c r="K59" s="574"/>
      <c r="L59" s="438"/>
      <c r="M59" s="438"/>
      <c r="N59" s="417"/>
      <c r="O59" s="417"/>
      <c r="P59" s="579"/>
      <c r="Q59" s="579"/>
      <c r="R59" s="579"/>
      <c r="S59" s="579"/>
      <c r="T59" s="579"/>
    </row>
    <row r="60" spans="1:20" s="5" customFormat="1" ht="15" customHeight="1" x14ac:dyDescent="0.25">
      <c r="C60" s="417"/>
      <c r="D60" s="465"/>
      <c r="E60" s="468"/>
      <c r="F60" s="468"/>
      <c r="G60" s="417"/>
      <c r="H60" s="417"/>
      <c r="I60" s="417"/>
      <c r="J60" s="578"/>
      <c r="K60" s="578"/>
      <c r="L60" s="468"/>
      <c r="M60" s="468"/>
      <c r="N60" s="417"/>
      <c r="O60" s="417"/>
      <c r="P60" s="579"/>
      <c r="Q60" s="579"/>
      <c r="R60" s="579"/>
      <c r="S60" s="579"/>
      <c r="T60" s="579"/>
    </row>
    <row r="61" spans="1:20" ht="15" customHeight="1" x14ac:dyDescent="0.25">
      <c r="A61" s="5"/>
      <c r="B61" s="5"/>
      <c r="C61" s="33"/>
      <c r="D61" s="49"/>
      <c r="E61" s="50"/>
      <c r="F61" s="50"/>
      <c r="G61" s="50"/>
      <c r="H61" s="50"/>
      <c r="I61" s="5"/>
      <c r="J61" s="51"/>
      <c r="K61" s="49"/>
      <c r="L61" s="50"/>
      <c r="M61" s="50"/>
      <c r="N61" s="50"/>
      <c r="O61" s="50"/>
      <c r="P61" s="5"/>
    </row>
    <row r="62" spans="1:20" s="5" customFormat="1" ht="15" customHeight="1" x14ac:dyDescent="0.25">
      <c r="C62" s="33"/>
      <c r="D62" s="49"/>
      <c r="E62" s="50"/>
      <c r="F62" s="50"/>
      <c r="G62" s="50"/>
      <c r="H62" s="50"/>
      <c r="J62" s="51"/>
      <c r="K62" s="49"/>
      <c r="L62" s="50"/>
      <c r="M62" s="50"/>
      <c r="N62" s="50"/>
      <c r="O62" s="50"/>
    </row>
  </sheetData>
  <mergeCells count="71">
    <mergeCell ref="J51:K51"/>
    <mergeCell ref="D58:E58"/>
    <mergeCell ref="J58:K58"/>
    <mergeCell ref="J56:K56"/>
    <mergeCell ref="J49:K49"/>
    <mergeCell ref="J35:K35"/>
    <mergeCell ref="J36:K36"/>
    <mergeCell ref="J38:K38"/>
    <mergeCell ref="J39:K39"/>
    <mergeCell ref="J40:K40"/>
    <mergeCell ref="J43:K43"/>
    <mergeCell ref="J44:K44"/>
    <mergeCell ref="J46:K46"/>
    <mergeCell ref="J47:K47"/>
    <mergeCell ref="J41:K41"/>
    <mergeCell ref="J42:K42"/>
    <mergeCell ref="J34:K34"/>
    <mergeCell ref="C31:D31"/>
    <mergeCell ref="J31:K31"/>
    <mergeCell ref="C32:D32"/>
    <mergeCell ref="J32:K32"/>
    <mergeCell ref="J33:K33"/>
    <mergeCell ref="J23:K23"/>
    <mergeCell ref="C24:D24"/>
    <mergeCell ref="J24:K24"/>
    <mergeCell ref="C25:D25"/>
    <mergeCell ref="C26:D26"/>
    <mergeCell ref="J26:K26"/>
    <mergeCell ref="C27:D27"/>
    <mergeCell ref="J27:K27"/>
    <mergeCell ref="C28:D28"/>
    <mergeCell ref="J28:K28"/>
    <mergeCell ref="C29:D29"/>
    <mergeCell ref="J29:K29"/>
    <mergeCell ref="C22:D22"/>
    <mergeCell ref="J22:K22"/>
    <mergeCell ref="C16:D16"/>
    <mergeCell ref="J16:K16"/>
    <mergeCell ref="C17:D17"/>
    <mergeCell ref="J17:K17"/>
    <mergeCell ref="C18:D18"/>
    <mergeCell ref="J18:K18"/>
    <mergeCell ref="J19:K19"/>
    <mergeCell ref="C20:D20"/>
    <mergeCell ref="J20:K20"/>
    <mergeCell ref="C21:D21"/>
    <mergeCell ref="J21:K21"/>
    <mergeCell ref="C7:D7"/>
    <mergeCell ref="J7:K7"/>
    <mergeCell ref="D1:L1"/>
    <mergeCell ref="D2:L2"/>
    <mergeCell ref="D3:L3"/>
    <mergeCell ref="D5:N5"/>
    <mergeCell ref="C15:D15"/>
    <mergeCell ref="J15:K15"/>
    <mergeCell ref="C9:D9"/>
    <mergeCell ref="J9:K9"/>
    <mergeCell ref="C10:D10"/>
    <mergeCell ref="J10:K10"/>
    <mergeCell ref="C11:D11"/>
    <mergeCell ref="C14:D14"/>
    <mergeCell ref="J11:K11"/>
    <mergeCell ref="C12:D12"/>
    <mergeCell ref="J12:K12"/>
    <mergeCell ref="C13:D13"/>
    <mergeCell ref="J13:K13"/>
    <mergeCell ref="J59:K59"/>
    <mergeCell ref="J60:K60"/>
    <mergeCell ref="P56:T56"/>
    <mergeCell ref="P59:T59"/>
    <mergeCell ref="P60:T60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opLeftCell="G28" zoomScaleNormal="100" workbookViewId="0">
      <selection activeCell="P51" sqref="P51"/>
    </sheetView>
  </sheetViews>
  <sheetFormatPr baseColWidth="10" defaultRowHeight="15" x14ac:dyDescent="0.25"/>
  <cols>
    <col min="1" max="2" width="5" style="5" customWidth="1"/>
    <col min="3" max="3" width="11.42578125" style="5"/>
    <col min="4" max="4" width="53.140625" style="5" customWidth="1"/>
    <col min="5" max="5" width="12.7109375" style="5" customWidth="1"/>
    <col min="6" max="6" width="11.42578125" style="5" hidden="1" customWidth="1"/>
    <col min="7" max="8" width="11.42578125" style="5" customWidth="1"/>
    <col min="9" max="9" width="5" style="5" customWidth="1"/>
    <col min="10" max="10" width="11.42578125" style="5" customWidth="1"/>
    <col min="11" max="11" width="42.5703125" style="5" customWidth="1"/>
    <col min="12" max="14" width="11.42578125" style="5" customWidth="1"/>
    <col min="15" max="15" width="11.42578125" style="5" hidden="1" customWidth="1"/>
    <col min="16" max="16" width="4.85546875" style="5" customWidth="1"/>
    <col min="17" max="17" width="11.42578125" style="5" customWidth="1"/>
    <col min="18" max="16384" width="11.42578125" style="5"/>
  </cols>
  <sheetData>
    <row r="2" spans="2:16" x14ac:dyDescent="0.25">
      <c r="B2" s="6"/>
      <c r="C2" s="7"/>
      <c r="D2" s="584" t="s">
        <v>377</v>
      </c>
      <c r="E2" s="584"/>
      <c r="F2" s="584"/>
      <c r="G2" s="584"/>
      <c r="H2" s="584"/>
      <c r="I2" s="584"/>
      <c r="J2" s="584"/>
      <c r="K2" s="584"/>
      <c r="L2" s="584"/>
      <c r="M2" s="480"/>
      <c r="N2" s="7"/>
      <c r="O2" s="7"/>
      <c r="P2" s="7"/>
    </row>
    <row r="3" spans="2:16" x14ac:dyDescent="0.25">
      <c r="C3" s="8"/>
      <c r="D3" s="584" t="s">
        <v>59</v>
      </c>
      <c r="E3" s="584"/>
      <c r="F3" s="584"/>
      <c r="G3" s="584"/>
      <c r="H3" s="584"/>
      <c r="I3" s="584"/>
      <c r="J3" s="584"/>
      <c r="K3" s="584"/>
      <c r="L3" s="584"/>
      <c r="M3" s="480"/>
      <c r="N3" s="8"/>
      <c r="O3" s="8"/>
      <c r="P3" s="8"/>
    </row>
    <row r="4" spans="2:16" x14ac:dyDescent="0.25">
      <c r="C4" s="8"/>
      <c r="D4" s="584" t="s">
        <v>380</v>
      </c>
      <c r="E4" s="584"/>
      <c r="F4" s="584"/>
      <c r="G4" s="584"/>
      <c r="H4" s="584"/>
      <c r="I4" s="584"/>
      <c r="J4" s="584"/>
      <c r="K4" s="584"/>
      <c r="L4" s="584"/>
      <c r="M4" s="480"/>
      <c r="N4" s="8"/>
      <c r="O4" s="8"/>
      <c r="P4" s="8"/>
    </row>
    <row r="5" spans="2:16" x14ac:dyDescent="0.25">
      <c r="C5" s="8"/>
      <c r="D5" s="591" t="s">
        <v>316</v>
      </c>
      <c r="E5" s="591"/>
      <c r="F5" s="591"/>
      <c r="G5" s="591"/>
      <c r="H5" s="591"/>
      <c r="I5" s="591"/>
      <c r="J5" s="591"/>
      <c r="K5" s="591"/>
      <c r="L5" s="591"/>
      <c r="M5" s="480"/>
      <c r="N5" s="8"/>
      <c r="O5" s="8"/>
      <c r="P5" s="8"/>
    </row>
    <row r="6" spans="2:16" x14ac:dyDescent="0.25">
      <c r="B6" s="480"/>
      <c r="C6" s="480"/>
      <c r="D6" s="10"/>
      <c r="E6" s="10"/>
      <c r="F6" s="10"/>
      <c r="G6" s="10"/>
      <c r="H6" s="10"/>
      <c r="I6" s="10"/>
      <c r="J6" s="10"/>
      <c r="K6" s="10"/>
      <c r="L6" s="6"/>
      <c r="M6" s="6"/>
      <c r="N6" s="6"/>
      <c r="O6" s="6"/>
      <c r="P6" s="6"/>
    </row>
    <row r="7" spans="2:16" x14ac:dyDescent="0.25">
      <c r="B7" s="480"/>
      <c r="C7" s="11" t="s">
        <v>61</v>
      </c>
      <c r="D7" s="568" t="s">
        <v>195</v>
      </c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435"/>
      <c r="P7" s="6"/>
    </row>
    <row r="8" spans="2:16" x14ac:dyDescent="0.25">
      <c r="B8" s="480"/>
      <c r="C8" s="480"/>
      <c r="D8" s="480"/>
      <c r="E8" s="480"/>
      <c r="F8" s="480"/>
      <c r="G8" s="480"/>
      <c r="H8" s="480"/>
      <c r="I8" s="10"/>
      <c r="J8" s="12"/>
      <c r="K8" s="12"/>
      <c r="L8" s="6"/>
      <c r="M8" s="6"/>
      <c r="N8" s="6"/>
      <c r="O8" s="6"/>
      <c r="P8" s="6"/>
    </row>
    <row r="9" spans="2:16" x14ac:dyDescent="0.25">
      <c r="B9" s="16"/>
      <c r="C9" s="583" t="s">
        <v>0</v>
      </c>
      <c r="D9" s="583"/>
      <c r="E9" s="17">
        <v>2020</v>
      </c>
      <c r="F9" s="17">
        <v>2017</v>
      </c>
      <c r="G9" s="17"/>
      <c r="H9" s="17" t="s">
        <v>309</v>
      </c>
      <c r="I9" s="479"/>
      <c r="J9" s="583" t="s">
        <v>0</v>
      </c>
      <c r="K9" s="583"/>
      <c r="L9" s="17">
        <v>2020</v>
      </c>
      <c r="M9" s="17"/>
      <c r="N9" s="17" t="s">
        <v>309</v>
      </c>
      <c r="O9" s="17">
        <v>2016</v>
      </c>
      <c r="P9" s="19"/>
    </row>
    <row r="10" spans="2:16" ht="6" customHeight="1" x14ac:dyDescent="0.25">
      <c r="B10" s="20"/>
      <c r="C10" s="21"/>
      <c r="D10" s="21"/>
      <c r="E10" s="22"/>
      <c r="F10" s="22"/>
      <c r="G10" s="22"/>
      <c r="H10" s="22"/>
      <c r="I10" s="12"/>
      <c r="J10" s="12"/>
      <c r="K10" s="12"/>
      <c r="L10" s="6"/>
      <c r="M10" s="6"/>
      <c r="N10" s="6"/>
      <c r="O10" s="6"/>
      <c r="P10" s="23"/>
    </row>
    <row r="11" spans="2:16" x14ac:dyDescent="0.25">
      <c r="B11" s="24"/>
      <c r="C11" s="581" t="s">
        <v>1</v>
      </c>
      <c r="D11" s="581"/>
      <c r="E11" s="484">
        <v>1000</v>
      </c>
      <c r="F11" s="484"/>
      <c r="G11" s="484">
        <v>1000</v>
      </c>
      <c r="H11" s="25"/>
      <c r="I11" s="26"/>
      <c r="J11" s="581" t="s">
        <v>2</v>
      </c>
      <c r="K11" s="581"/>
      <c r="L11" s="484">
        <v>1000</v>
      </c>
      <c r="M11" s="484"/>
      <c r="N11" s="484">
        <v>1000</v>
      </c>
      <c r="O11" s="25"/>
      <c r="P11" s="27"/>
    </row>
    <row r="12" spans="2:16" x14ac:dyDescent="0.25">
      <c r="B12" s="28"/>
      <c r="C12" s="582" t="s">
        <v>3</v>
      </c>
      <c r="D12" s="582"/>
      <c r="E12" s="56">
        <f>SUM(E13:E20)</f>
        <v>5139305</v>
      </c>
      <c r="F12" s="56">
        <f>SUM(F13:F20)</f>
        <v>5138.549</v>
      </c>
      <c r="G12" s="56">
        <f>SUM(G13:G20)</f>
        <v>875193</v>
      </c>
      <c r="H12" s="56">
        <f>SUM(H13:H20)</f>
        <v>6014498</v>
      </c>
      <c r="I12" s="26"/>
      <c r="J12" s="581" t="s">
        <v>4</v>
      </c>
      <c r="K12" s="581"/>
      <c r="L12" s="56">
        <f>SUM(L13:L15)</f>
        <v>10296775</v>
      </c>
      <c r="M12" s="56">
        <f>SUM(M13:M15)</f>
        <v>2491674</v>
      </c>
      <c r="N12" s="56">
        <f>SUM(N13:N15)</f>
        <v>12788449</v>
      </c>
      <c r="O12" s="56">
        <f>SUM(O13:O15)</f>
        <v>12788.449000000001</v>
      </c>
      <c r="P12" s="29"/>
    </row>
    <row r="13" spans="2:16" x14ac:dyDescent="0.25">
      <c r="B13" s="30"/>
      <c r="C13" s="580" t="s">
        <v>5</v>
      </c>
      <c r="D13" s="580"/>
      <c r="E13" s="31">
        <v>0</v>
      </c>
      <c r="F13" s="31">
        <v>0</v>
      </c>
      <c r="G13" s="31">
        <v>0</v>
      </c>
      <c r="H13" s="31">
        <v>0</v>
      </c>
      <c r="I13" s="26"/>
      <c r="J13" s="580" t="s">
        <v>6</v>
      </c>
      <c r="K13" s="580"/>
      <c r="L13" s="31">
        <v>7649433</v>
      </c>
      <c r="M13" s="31">
        <v>2144828</v>
      </c>
      <c r="N13" s="31">
        <f>+L13+M13</f>
        <v>9794261</v>
      </c>
      <c r="O13" s="31">
        <f>+N13/$N$11</f>
        <v>9794.2610000000004</v>
      </c>
      <c r="P13" s="29"/>
    </row>
    <row r="14" spans="2:16" x14ac:dyDescent="0.25">
      <c r="B14" s="30"/>
      <c r="C14" s="580" t="s">
        <v>7</v>
      </c>
      <c r="D14" s="580"/>
      <c r="E14" s="31">
        <v>0</v>
      </c>
      <c r="F14" s="31">
        <v>0</v>
      </c>
      <c r="G14" s="31">
        <v>0</v>
      </c>
      <c r="H14" s="31">
        <v>0</v>
      </c>
      <c r="I14" s="26"/>
      <c r="J14" s="580" t="s">
        <v>8</v>
      </c>
      <c r="K14" s="580"/>
      <c r="L14" s="31">
        <v>204911</v>
      </c>
      <c r="M14" s="31">
        <v>19777</v>
      </c>
      <c r="N14" s="31">
        <f>+L14+M14</f>
        <v>224688</v>
      </c>
      <c r="O14" s="31">
        <f>+N14/$N$11</f>
        <v>224.68799999999999</v>
      </c>
      <c r="P14" s="29"/>
    </row>
    <row r="15" spans="2:16" x14ac:dyDescent="0.25">
      <c r="B15" s="30"/>
      <c r="C15" s="580" t="s">
        <v>9</v>
      </c>
      <c r="D15" s="580"/>
      <c r="E15" s="31">
        <v>0</v>
      </c>
      <c r="F15" s="31">
        <v>0</v>
      </c>
      <c r="G15" s="31">
        <v>0</v>
      </c>
      <c r="H15" s="31">
        <v>0</v>
      </c>
      <c r="I15" s="26"/>
      <c r="J15" s="580" t="s">
        <v>10</v>
      </c>
      <c r="K15" s="580"/>
      <c r="L15" s="31">
        <v>2442431</v>
      </c>
      <c r="M15" s="31">
        <v>327069</v>
      </c>
      <c r="N15" s="31">
        <f>+L15+M15</f>
        <v>2769500</v>
      </c>
      <c r="O15" s="31">
        <f>+N15/$N$11</f>
        <v>2769.5</v>
      </c>
      <c r="P15" s="29"/>
    </row>
    <row r="16" spans="2:16" x14ac:dyDescent="0.25">
      <c r="B16" s="30"/>
      <c r="C16" s="580" t="s">
        <v>11</v>
      </c>
      <c r="D16" s="580"/>
      <c r="E16" s="31">
        <v>0</v>
      </c>
      <c r="F16" s="31">
        <v>0</v>
      </c>
      <c r="G16" s="31">
        <v>0</v>
      </c>
      <c r="H16" s="31">
        <f>+E16+G16</f>
        <v>0</v>
      </c>
      <c r="I16" s="26"/>
      <c r="J16" s="478"/>
      <c r="K16" s="33"/>
      <c r="L16" s="34"/>
      <c r="M16" s="34"/>
      <c r="N16" s="34"/>
      <c r="O16" s="34"/>
      <c r="P16" s="29"/>
    </row>
    <row r="17" spans="2:16" x14ac:dyDescent="0.25">
      <c r="B17" s="30"/>
      <c r="C17" s="580" t="s">
        <v>12</v>
      </c>
      <c r="D17" s="580"/>
      <c r="E17" s="31">
        <v>756</v>
      </c>
      <c r="F17" s="31"/>
      <c r="G17" s="31">
        <v>193</v>
      </c>
      <c r="H17" s="84">
        <f>+E17+G17</f>
        <v>949</v>
      </c>
      <c r="I17" s="26"/>
      <c r="J17" s="581" t="s">
        <v>13</v>
      </c>
      <c r="K17" s="581"/>
      <c r="L17" s="56">
        <f>SUM(L18:L26)</f>
        <v>0</v>
      </c>
      <c r="M17" s="56">
        <f>SUM(M18:M26)</f>
        <v>0</v>
      </c>
      <c r="N17" s="56">
        <f>SUM(N18:N26)</f>
        <v>0</v>
      </c>
      <c r="O17" s="56">
        <f>SUM(O18:O26)</f>
        <v>0</v>
      </c>
      <c r="P17" s="29"/>
    </row>
    <row r="18" spans="2:16" ht="26.25" customHeight="1" x14ac:dyDescent="0.25">
      <c r="B18" s="30"/>
      <c r="C18" s="580" t="s">
        <v>14</v>
      </c>
      <c r="D18" s="580"/>
      <c r="E18" s="31">
        <v>0</v>
      </c>
      <c r="F18" s="31">
        <v>0</v>
      </c>
      <c r="G18" s="31">
        <v>0</v>
      </c>
      <c r="H18" s="31">
        <v>0</v>
      </c>
      <c r="I18" s="26"/>
      <c r="J18" s="580" t="s">
        <v>15</v>
      </c>
      <c r="K18" s="580"/>
      <c r="L18" s="31">
        <v>0</v>
      </c>
      <c r="M18" s="31">
        <v>0</v>
      </c>
      <c r="N18" s="31">
        <v>0</v>
      </c>
      <c r="O18" s="31">
        <v>0</v>
      </c>
      <c r="P18" s="29"/>
    </row>
    <row r="19" spans="2:16" ht="31.5" customHeight="1" x14ac:dyDescent="0.25">
      <c r="B19" s="30"/>
      <c r="C19" s="580" t="s">
        <v>200</v>
      </c>
      <c r="D19" s="580"/>
      <c r="E19" s="31">
        <v>5138549</v>
      </c>
      <c r="F19" s="56">
        <f>+E19/$E$11</f>
        <v>5138.549</v>
      </c>
      <c r="G19" s="31">
        <v>875000</v>
      </c>
      <c r="H19" s="84">
        <f>+E19+G19</f>
        <v>6013549</v>
      </c>
      <c r="I19" s="26"/>
      <c r="J19" s="580" t="s">
        <v>273</v>
      </c>
      <c r="K19" s="580"/>
      <c r="L19" s="31">
        <v>0</v>
      </c>
      <c r="M19" s="31">
        <v>0</v>
      </c>
      <c r="N19" s="31">
        <v>0</v>
      </c>
      <c r="O19" s="31">
        <f>+N19/$N$11</f>
        <v>0</v>
      </c>
      <c r="P19" s="29"/>
    </row>
    <row r="20" spans="2:16" ht="65.25" customHeight="1" x14ac:dyDescent="0.25">
      <c r="B20" s="30"/>
      <c r="C20" s="580" t="s">
        <v>17</v>
      </c>
      <c r="D20" s="580"/>
      <c r="E20" s="31">
        <v>0</v>
      </c>
      <c r="F20" s="31">
        <v>0</v>
      </c>
      <c r="G20" s="31">
        <v>0</v>
      </c>
      <c r="H20" s="31">
        <v>0</v>
      </c>
      <c r="I20" s="26"/>
      <c r="J20" s="580" t="s">
        <v>18</v>
      </c>
      <c r="K20" s="580"/>
      <c r="L20" s="31">
        <v>0</v>
      </c>
      <c r="M20" s="31">
        <v>0</v>
      </c>
      <c r="N20" s="31">
        <v>0</v>
      </c>
      <c r="O20" s="31">
        <v>0</v>
      </c>
      <c r="P20" s="29"/>
    </row>
    <row r="21" spans="2:16" ht="15.75" customHeight="1" x14ac:dyDescent="0.25">
      <c r="B21" s="28"/>
      <c r="C21" s="478"/>
      <c r="D21" s="33"/>
      <c r="E21" s="34"/>
      <c r="F21" s="34"/>
      <c r="G21" s="34"/>
      <c r="H21" s="34"/>
      <c r="I21" s="26"/>
      <c r="J21" s="580" t="s">
        <v>19</v>
      </c>
      <c r="K21" s="580"/>
      <c r="L21" s="31">
        <v>0</v>
      </c>
      <c r="M21" s="31">
        <v>0</v>
      </c>
      <c r="N21" s="31">
        <v>0</v>
      </c>
      <c r="O21" s="31">
        <v>0</v>
      </c>
      <c r="P21" s="29"/>
    </row>
    <row r="22" spans="2:16" x14ac:dyDescent="0.25">
      <c r="B22" s="28"/>
      <c r="C22" s="582" t="s">
        <v>20</v>
      </c>
      <c r="D22" s="582"/>
      <c r="E22" s="56">
        <f>SUM(E23:E24)</f>
        <v>8646415</v>
      </c>
      <c r="F22" s="56">
        <f>+E22/$E$11</f>
        <v>8646.4150000000009</v>
      </c>
      <c r="G22" s="56">
        <f>SUM(G23:G24)</f>
        <v>1978281</v>
      </c>
      <c r="H22" s="56">
        <f>SUM(H23:H24)</f>
        <v>10624696</v>
      </c>
      <c r="I22" s="26"/>
      <c r="J22" s="580" t="s">
        <v>21</v>
      </c>
      <c r="K22" s="580"/>
      <c r="L22" s="31">
        <v>0</v>
      </c>
      <c r="M22" s="31">
        <v>0</v>
      </c>
      <c r="N22" s="31">
        <v>0</v>
      </c>
      <c r="O22" s="31">
        <v>0</v>
      </c>
      <c r="P22" s="29"/>
    </row>
    <row r="23" spans="2:16" ht="27.75" customHeight="1" x14ac:dyDescent="0.25">
      <c r="B23" s="30"/>
      <c r="C23" s="580" t="s">
        <v>22</v>
      </c>
      <c r="D23" s="580"/>
      <c r="E23" s="35">
        <v>0</v>
      </c>
      <c r="F23" s="35">
        <v>0</v>
      </c>
      <c r="G23" s="35">
        <v>0</v>
      </c>
      <c r="H23" s="35">
        <v>0</v>
      </c>
      <c r="I23" s="26"/>
      <c r="J23" s="580" t="s">
        <v>23</v>
      </c>
      <c r="K23" s="580"/>
      <c r="L23" s="31">
        <v>0</v>
      </c>
      <c r="M23" s="31">
        <v>0</v>
      </c>
      <c r="N23" s="31">
        <v>0</v>
      </c>
      <c r="O23" s="31">
        <v>0</v>
      </c>
      <c r="P23" s="29"/>
    </row>
    <row r="24" spans="2:16" ht="27.75" customHeight="1" x14ac:dyDescent="0.25">
      <c r="B24" s="30"/>
      <c r="C24" s="580" t="s">
        <v>201</v>
      </c>
      <c r="D24" s="580"/>
      <c r="E24" s="469">
        <v>8646415</v>
      </c>
      <c r="F24" s="84">
        <f>+E24/$E$11</f>
        <v>8646.4150000000009</v>
      </c>
      <c r="G24" s="469">
        <v>1978281</v>
      </c>
      <c r="H24" s="84">
        <f>+E24+G24</f>
        <v>10624696</v>
      </c>
      <c r="I24" s="26"/>
      <c r="J24" s="580" t="s">
        <v>24</v>
      </c>
      <c r="K24" s="580"/>
      <c r="L24" s="31">
        <v>0</v>
      </c>
      <c r="M24" s="31">
        <v>0</v>
      </c>
      <c r="N24" s="31">
        <v>0</v>
      </c>
      <c r="O24" s="31">
        <v>0</v>
      </c>
      <c r="P24" s="29"/>
    </row>
    <row r="25" spans="2:16" x14ac:dyDescent="0.25">
      <c r="B25" s="28"/>
      <c r="C25" s="478"/>
      <c r="D25" s="33"/>
      <c r="E25" s="34"/>
      <c r="F25" s="34"/>
      <c r="G25" s="34"/>
      <c r="H25" s="34"/>
      <c r="I25" s="26"/>
      <c r="J25" s="580" t="s">
        <v>25</v>
      </c>
      <c r="K25" s="580"/>
      <c r="L25" s="31">
        <v>0</v>
      </c>
      <c r="M25" s="31">
        <v>0</v>
      </c>
      <c r="N25" s="31">
        <v>0</v>
      </c>
      <c r="O25" s="31">
        <v>0</v>
      </c>
      <c r="P25" s="29"/>
    </row>
    <row r="26" spans="2:16" x14ac:dyDescent="0.25">
      <c r="B26" s="30"/>
      <c r="C26" s="582" t="s">
        <v>26</v>
      </c>
      <c r="D26" s="582"/>
      <c r="E26" s="56">
        <f>SUM(E27:E31)</f>
        <v>213632</v>
      </c>
      <c r="F26" s="56">
        <f>SUM(F27:F31)</f>
        <v>0</v>
      </c>
      <c r="G26" s="56">
        <f>SUM(G27:G31)</f>
        <v>43069</v>
      </c>
      <c r="H26" s="56">
        <f>SUM(H27:H31)</f>
        <v>256701</v>
      </c>
      <c r="I26" s="26"/>
      <c r="J26" s="580" t="s">
        <v>27</v>
      </c>
      <c r="K26" s="580"/>
      <c r="L26" s="515">
        <v>0</v>
      </c>
      <c r="M26" s="515">
        <v>0</v>
      </c>
      <c r="N26" s="31">
        <v>0</v>
      </c>
      <c r="O26" s="31">
        <v>0</v>
      </c>
      <c r="P26" s="29"/>
    </row>
    <row r="27" spans="2:16" x14ac:dyDescent="0.25">
      <c r="B27" s="30"/>
      <c r="C27" s="580" t="s">
        <v>28</v>
      </c>
      <c r="D27" s="580"/>
      <c r="E27" s="31">
        <v>213632</v>
      </c>
      <c r="F27" s="31">
        <v>0</v>
      </c>
      <c r="G27" s="31">
        <v>43069</v>
      </c>
      <c r="H27" s="84">
        <f>+E27+G27</f>
        <v>256701</v>
      </c>
      <c r="I27" s="26"/>
      <c r="J27" s="478"/>
      <c r="K27" s="33"/>
      <c r="L27" s="34"/>
      <c r="M27" s="34"/>
      <c r="N27" s="34"/>
      <c r="O27" s="34"/>
      <c r="P27" s="29"/>
    </row>
    <row r="28" spans="2:16" x14ac:dyDescent="0.25">
      <c r="B28" s="30"/>
      <c r="C28" s="580" t="s">
        <v>29</v>
      </c>
      <c r="D28" s="580"/>
      <c r="E28" s="31">
        <v>0</v>
      </c>
      <c r="F28" s="31">
        <v>0</v>
      </c>
      <c r="G28" s="31">
        <v>0</v>
      </c>
      <c r="H28" s="84">
        <f>+G28/$G$11</f>
        <v>0</v>
      </c>
      <c r="I28" s="26"/>
      <c r="J28" s="582" t="s">
        <v>22</v>
      </c>
      <c r="K28" s="582"/>
      <c r="L28" s="56">
        <f>SUM(L29:L31)</f>
        <v>0</v>
      </c>
      <c r="M28" s="56">
        <f>SUM(M29:M31)</f>
        <v>0</v>
      </c>
      <c r="N28" s="56">
        <f>SUM(N29:N31)</f>
        <v>0</v>
      </c>
      <c r="O28" s="56">
        <f>SUM(O29:O31)</f>
        <v>0</v>
      </c>
      <c r="P28" s="29"/>
    </row>
    <row r="29" spans="2:16" ht="28.5" customHeight="1" x14ac:dyDescent="0.25">
      <c r="B29" s="30"/>
      <c r="C29" s="580" t="s">
        <v>30</v>
      </c>
      <c r="D29" s="580"/>
      <c r="E29" s="31">
        <v>0</v>
      </c>
      <c r="F29" s="31">
        <v>0</v>
      </c>
      <c r="G29" s="31">
        <v>0</v>
      </c>
      <c r="H29" s="84">
        <f>+G29/$G$11</f>
        <v>0</v>
      </c>
      <c r="I29" s="26"/>
      <c r="J29" s="580" t="s">
        <v>31</v>
      </c>
      <c r="K29" s="580"/>
      <c r="L29" s="31">
        <v>0</v>
      </c>
      <c r="M29" s="31">
        <v>0</v>
      </c>
      <c r="N29" s="31">
        <v>0</v>
      </c>
      <c r="O29" s="31">
        <v>0</v>
      </c>
      <c r="P29" s="29"/>
    </row>
    <row r="30" spans="2:16" x14ac:dyDescent="0.25">
      <c r="B30" s="30"/>
      <c r="C30" s="580" t="s">
        <v>32</v>
      </c>
      <c r="D30" s="580"/>
      <c r="E30" s="31">
        <v>0</v>
      </c>
      <c r="F30" s="31">
        <v>0</v>
      </c>
      <c r="G30" s="31">
        <v>0</v>
      </c>
      <c r="H30" s="84">
        <f>+G30/$G$11</f>
        <v>0</v>
      </c>
      <c r="I30" s="26"/>
      <c r="J30" s="580" t="s">
        <v>33</v>
      </c>
      <c r="K30" s="580"/>
      <c r="L30" s="31">
        <v>0</v>
      </c>
      <c r="M30" s="31">
        <v>0</v>
      </c>
      <c r="N30" s="31">
        <v>0</v>
      </c>
      <c r="O30" s="31">
        <v>0</v>
      </c>
      <c r="P30" s="29"/>
    </row>
    <row r="31" spans="2:16" x14ac:dyDescent="0.25">
      <c r="B31" s="30"/>
      <c r="C31" s="580" t="s">
        <v>34</v>
      </c>
      <c r="D31" s="580"/>
      <c r="E31" s="31">
        <v>0</v>
      </c>
      <c r="F31" s="31">
        <v>0</v>
      </c>
      <c r="G31" s="31">
        <v>0</v>
      </c>
      <c r="H31" s="84">
        <f>+G31/$G$11</f>
        <v>0</v>
      </c>
      <c r="I31" s="26"/>
      <c r="J31" s="580" t="s">
        <v>35</v>
      </c>
      <c r="K31" s="580"/>
      <c r="L31" s="31">
        <v>0</v>
      </c>
      <c r="M31" s="31">
        <v>0</v>
      </c>
      <c r="N31" s="31">
        <v>0</v>
      </c>
      <c r="O31" s="31">
        <v>0</v>
      </c>
      <c r="P31" s="29"/>
    </row>
    <row r="32" spans="2:16" ht="9" customHeight="1" x14ac:dyDescent="0.25">
      <c r="B32" s="28"/>
      <c r="C32" s="478"/>
      <c r="D32" s="36"/>
      <c r="E32" s="25"/>
      <c r="F32" s="25"/>
      <c r="G32" s="25"/>
      <c r="H32" s="25"/>
      <c r="I32" s="26"/>
      <c r="J32" s="478"/>
      <c r="K32" s="33"/>
      <c r="L32" s="34"/>
      <c r="M32" s="34"/>
      <c r="N32" s="34"/>
      <c r="O32" s="34"/>
      <c r="P32" s="29"/>
    </row>
    <row r="33" spans="2:19" x14ac:dyDescent="0.25">
      <c r="B33" s="37"/>
      <c r="C33" s="585" t="s">
        <v>36</v>
      </c>
      <c r="D33" s="585"/>
      <c r="E33" s="57">
        <f>+E26+E22+E12</f>
        <v>13999352</v>
      </c>
      <c r="F33" s="57">
        <f>+F26+F22+F12</f>
        <v>13784.964</v>
      </c>
      <c r="G33" s="57">
        <f>+G26+G22+G12</f>
        <v>2896543</v>
      </c>
      <c r="H33" s="57">
        <f>+H26+H22+H12</f>
        <v>16895895</v>
      </c>
      <c r="I33" s="38"/>
      <c r="J33" s="581" t="s">
        <v>37</v>
      </c>
      <c r="K33" s="581"/>
      <c r="L33" s="58">
        <f>SUM(L34:L38)</f>
        <v>0</v>
      </c>
      <c r="M33" s="58">
        <f>SUM(M34:M38)</f>
        <v>0</v>
      </c>
      <c r="N33" s="58">
        <f>SUM(N34:N38)</f>
        <v>0</v>
      </c>
      <c r="O33" s="58">
        <f>SUM(O34:O38)</f>
        <v>0</v>
      </c>
      <c r="P33" s="29"/>
    </row>
    <row r="34" spans="2:19" x14ac:dyDescent="0.25">
      <c r="B34" s="28"/>
      <c r="C34" s="585"/>
      <c r="D34" s="585"/>
      <c r="E34" s="25"/>
      <c r="F34" s="25"/>
      <c r="G34" s="25"/>
      <c r="H34" s="25"/>
      <c r="I34" s="26"/>
      <c r="J34" s="580" t="s">
        <v>38</v>
      </c>
      <c r="K34" s="580"/>
      <c r="L34" s="31">
        <v>0</v>
      </c>
      <c r="M34" s="31">
        <v>0</v>
      </c>
      <c r="N34" s="31">
        <v>0</v>
      </c>
      <c r="O34" s="31">
        <v>0</v>
      </c>
      <c r="P34" s="29"/>
    </row>
    <row r="35" spans="2:19" x14ac:dyDescent="0.25">
      <c r="B35" s="39"/>
      <c r="C35" s="26"/>
      <c r="D35" s="26"/>
      <c r="E35" s="26"/>
      <c r="F35" s="26"/>
      <c r="G35" s="154">
        <f>+G33-G27</f>
        <v>2853474</v>
      </c>
      <c r="H35" s="26"/>
      <c r="I35" s="26"/>
      <c r="J35" s="580" t="s">
        <v>39</v>
      </c>
      <c r="K35" s="580"/>
      <c r="L35" s="31">
        <v>0</v>
      </c>
      <c r="M35" s="31">
        <v>0</v>
      </c>
      <c r="N35" s="31">
        <v>0</v>
      </c>
      <c r="O35" s="31">
        <v>0</v>
      </c>
      <c r="P35" s="29"/>
    </row>
    <row r="36" spans="2:19" x14ac:dyDescent="0.25">
      <c r="B36" s="39"/>
      <c r="C36" s="26"/>
      <c r="D36" s="26"/>
      <c r="E36" s="26"/>
      <c r="F36" s="26"/>
      <c r="G36" s="26"/>
      <c r="H36" s="26"/>
      <c r="I36" s="26"/>
      <c r="J36" s="580" t="s">
        <v>40</v>
      </c>
      <c r="K36" s="580"/>
      <c r="L36" s="31">
        <v>0</v>
      </c>
      <c r="M36" s="31">
        <v>0</v>
      </c>
      <c r="N36" s="31">
        <v>0</v>
      </c>
      <c r="O36" s="31">
        <v>0</v>
      </c>
      <c r="P36" s="29"/>
      <c r="S36" s="307"/>
    </row>
    <row r="37" spans="2:19" x14ac:dyDescent="0.25">
      <c r="B37" s="39"/>
      <c r="C37" s="26"/>
      <c r="D37" s="26"/>
      <c r="E37" s="26"/>
      <c r="F37" s="26"/>
      <c r="G37" s="26"/>
      <c r="H37" s="26"/>
      <c r="I37" s="26"/>
      <c r="J37" s="580" t="s">
        <v>41</v>
      </c>
      <c r="K37" s="580"/>
      <c r="L37" s="31">
        <v>0</v>
      </c>
      <c r="M37" s="31">
        <v>0</v>
      </c>
      <c r="N37" s="31">
        <v>0</v>
      </c>
      <c r="O37" s="31">
        <v>0</v>
      </c>
      <c r="P37" s="29"/>
      <c r="S37" s="307"/>
    </row>
    <row r="38" spans="2:19" x14ac:dyDescent="0.25">
      <c r="B38" s="39"/>
      <c r="C38" s="26"/>
      <c r="D38" s="26"/>
      <c r="E38" s="26"/>
      <c r="F38" s="26"/>
      <c r="G38" s="26"/>
      <c r="H38" s="26"/>
      <c r="I38" s="26"/>
      <c r="J38" s="580" t="s">
        <v>42</v>
      </c>
      <c r="K38" s="580"/>
      <c r="L38" s="31">
        <v>0</v>
      </c>
      <c r="M38" s="31">
        <v>0</v>
      </c>
      <c r="N38" s="31">
        <v>0</v>
      </c>
      <c r="O38" s="31">
        <v>0</v>
      </c>
      <c r="P38" s="29"/>
      <c r="S38" s="307"/>
    </row>
    <row r="39" spans="2:19" x14ac:dyDescent="0.25">
      <c r="B39" s="39"/>
      <c r="C39" s="26"/>
      <c r="D39" s="26"/>
      <c r="E39" s="26"/>
      <c r="F39" s="26"/>
      <c r="G39" s="26"/>
      <c r="H39" s="26"/>
      <c r="I39" s="26"/>
      <c r="J39" s="478"/>
      <c r="K39" s="33"/>
      <c r="L39" s="34"/>
      <c r="M39" s="34"/>
      <c r="N39" s="34"/>
      <c r="O39" s="34"/>
      <c r="P39" s="29"/>
      <c r="S39" s="307"/>
    </row>
    <row r="40" spans="2:19" x14ac:dyDescent="0.25">
      <c r="B40" s="39"/>
      <c r="C40" s="26"/>
      <c r="D40" s="26"/>
      <c r="E40" s="26"/>
      <c r="F40" s="26"/>
      <c r="G40" s="26"/>
      <c r="H40" s="26"/>
      <c r="I40" s="26"/>
      <c r="J40" s="582" t="s">
        <v>43</v>
      </c>
      <c r="K40" s="582"/>
      <c r="L40" s="58">
        <f>SUM(L41:L46)</f>
        <v>183187</v>
      </c>
      <c r="M40" s="58">
        <f>SUM(M41:M46)</f>
        <v>53786</v>
      </c>
      <c r="N40" s="58">
        <f>SUM(N41:N46)</f>
        <v>236973</v>
      </c>
      <c r="O40" s="58">
        <f>SUM(O41:O46)</f>
        <v>236.97300000000001</v>
      </c>
      <c r="P40" s="29"/>
      <c r="S40" s="307"/>
    </row>
    <row r="41" spans="2:19" ht="43.5" customHeight="1" x14ac:dyDescent="0.25">
      <c r="B41" s="39"/>
      <c r="C41" s="26"/>
      <c r="D41" s="26"/>
      <c r="E41" s="26"/>
      <c r="F41" s="26"/>
      <c r="G41" s="26"/>
      <c r="H41" s="26"/>
      <c r="I41" s="26"/>
      <c r="J41" s="580" t="s">
        <v>202</v>
      </c>
      <c r="K41" s="580"/>
      <c r="L41" s="31">
        <v>183187</v>
      </c>
      <c r="M41" s="31">
        <v>53786</v>
      </c>
      <c r="N41" s="31">
        <f>+L41+M41</f>
        <v>236973</v>
      </c>
      <c r="O41" s="31">
        <f>+N41/$N$11</f>
        <v>236.97300000000001</v>
      </c>
      <c r="P41" s="29"/>
      <c r="S41" s="307"/>
    </row>
    <row r="42" spans="2:19" x14ac:dyDescent="0.25">
      <c r="B42" s="39"/>
      <c r="C42" s="26"/>
      <c r="D42" s="26"/>
      <c r="E42" s="26"/>
      <c r="F42" s="26"/>
      <c r="G42" s="26"/>
      <c r="H42" s="26"/>
      <c r="I42" s="26"/>
      <c r="J42" s="580" t="s">
        <v>44</v>
      </c>
      <c r="K42" s="580"/>
      <c r="L42" s="31">
        <v>0</v>
      </c>
      <c r="M42" s="31">
        <v>0</v>
      </c>
      <c r="N42" s="31">
        <v>0</v>
      </c>
      <c r="O42" s="31">
        <v>0</v>
      </c>
      <c r="P42" s="29"/>
      <c r="S42" s="307"/>
    </row>
    <row r="43" spans="2:19" x14ac:dyDescent="0.25">
      <c r="B43" s="39"/>
      <c r="C43" s="26"/>
      <c r="D43" s="26"/>
      <c r="E43" s="26"/>
      <c r="F43" s="26"/>
      <c r="G43" s="26"/>
      <c r="H43" s="26"/>
      <c r="I43" s="26"/>
      <c r="J43" s="580" t="s">
        <v>45</v>
      </c>
      <c r="K43" s="580"/>
      <c r="L43" s="31">
        <v>0</v>
      </c>
      <c r="M43" s="31">
        <v>0</v>
      </c>
      <c r="N43" s="31">
        <v>0</v>
      </c>
      <c r="O43" s="31">
        <v>0</v>
      </c>
      <c r="P43" s="29"/>
    </row>
    <row r="44" spans="2:19" ht="26.25" customHeight="1" x14ac:dyDescent="0.25">
      <c r="B44" s="39"/>
      <c r="C44" s="26"/>
      <c r="D44" s="26"/>
      <c r="E44" s="26"/>
      <c r="F44" s="26"/>
      <c r="G44" s="26"/>
      <c r="H44" s="26"/>
      <c r="I44" s="26"/>
      <c r="J44" s="580" t="s">
        <v>46</v>
      </c>
      <c r="K44" s="580"/>
      <c r="L44" s="31">
        <v>0</v>
      </c>
      <c r="M44" s="31">
        <v>0</v>
      </c>
      <c r="N44" s="31">
        <v>0</v>
      </c>
      <c r="O44" s="31">
        <v>0</v>
      </c>
      <c r="P44" s="29"/>
    </row>
    <row r="45" spans="2:19" x14ac:dyDescent="0.25">
      <c r="B45" s="39"/>
      <c r="C45" s="26"/>
      <c r="D45" s="26"/>
      <c r="E45" s="26"/>
      <c r="F45" s="26"/>
      <c r="G45" s="26"/>
      <c r="H45" s="26"/>
      <c r="I45" s="26"/>
      <c r="J45" s="580" t="s">
        <v>47</v>
      </c>
      <c r="K45" s="580"/>
      <c r="L45" s="31">
        <v>0</v>
      </c>
      <c r="M45" s="31">
        <v>0</v>
      </c>
      <c r="N45" s="31">
        <v>0</v>
      </c>
      <c r="O45" s="31">
        <v>0</v>
      </c>
      <c r="P45" s="29"/>
    </row>
    <row r="46" spans="2:19" x14ac:dyDescent="0.25">
      <c r="B46" s="39"/>
      <c r="C46" s="26"/>
      <c r="D46" s="26"/>
      <c r="E46" s="26"/>
      <c r="F46" s="26"/>
      <c r="G46" s="26"/>
      <c r="H46" s="26"/>
      <c r="I46" s="26"/>
      <c r="J46" s="580" t="s">
        <v>48</v>
      </c>
      <c r="K46" s="580"/>
      <c r="L46" s="31">
        <v>0</v>
      </c>
      <c r="M46" s="31">
        <v>0</v>
      </c>
      <c r="N46" s="31">
        <v>0</v>
      </c>
      <c r="O46" s="31">
        <v>0</v>
      </c>
      <c r="P46" s="29"/>
    </row>
    <row r="47" spans="2:19" x14ac:dyDescent="0.25">
      <c r="B47" s="39"/>
      <c r="C47" s="26"/>
      <c r="D47" s="26"/>
      <c r="E47" s="26"/>
      <c r="F47" s="26"/>
      <c r="G47" s="26"/>
      <c r="H47" s="26"/>
      <c r="I47" s="26"/>
      <c r="J47" s="478"/>
      <c r="K47" s="33"/>
      <c r="L47" s="34"/>
      <c r="M47" s="34"/>
      <c r="N47" s="34"/>
      <c r="O47" s="34"/>
      <c r="P47" s="29"/>
    </row>
    <row r="48" spans="2:19" x14ac:dyDescent="0.25">
      <c r="B48" s="39"/>
      <c r="C48" s="26"/>
      <c r="D48" s="26"/>
      <c r="E48" s="26"/>
      <c r="F48" s="26"/>
      <c r="G48" s="26"/>
      <c r="H48" s="26"/>
      <c r="I48" s="26"/>
      <c r="J48" s="582" t="s">
        <v>49</v>
      </c>
      <c r="K48" s="582"/>
      <c r="L48" s="58">
        <f>+L49</f>
        <v>0</v>
      </c>
      <c r="M48" s="58">
        <f>+M49</f>
        <v>0</v>
      </c>
      <c r="N48" s="58">
        <f>+N49</f>
        <v>0</v>
      </c>
      <c r="O48" s="58">
        <f>+O49</f>
        <v>0</v>
      </c>
      <c r="P48" s="29"/>
    </row>
    <row r="49" spans="2:20" x14ac:dyDescent="0.25">
      <c r="B49" s="39"/>
      <c r="C49" s="26"/>
      <c r="D49" s="26"/>
      <c r="E49" s="26"/>
      <c r="F49" s="26"/>
      <c r="G49" s="26"/>
      <c r="H49" s="26"/>
      <c r="I49" s="26"/>
      <c r="J49" s="580" t="s">
        <v>50</v>
      </c>
      <c r="K49" s="580"/>
      <c r="L49" s="31">
        <v>0</v>
      </c>
      <c r="M49" s="31">
        <v>0</v>
      </c>
      <c r="N49" s="31">
        <v>0</v>
      </c>
      <c r="O49" s="31">
        <v>0</v>
      </c>
      <c r="P49" s="29"/>
    </row>
    <row r="50" spans="2:20" x14ac:dyDescent="0.25">
      <c r="B50" s="39"/>
      <c r="C50" s="26"/>
      <c r="D50" s="26"/>
      <c r="E50" s="26"/>
      <c r="F50" s="26"/>
      <c r="G50" s="26"/>
      <c r="H50" s="26"/>
      <c r="I50" s="26"/>
      <c r="J50" s="478"/>
      <c r="K50" s="33"/>
      <c r="L50" s="34"/>
      <c r="M50" s="34"/>
      <c r="N50" s="34"/>
      <c r="O50" s="34"/>
      <c r="P50" s="29"/>
    </row>
    <row r="51" spans="2:20" x14ac:dyDescent="0.25">
      <c r="B51" s="39"/>
      <c r="C51" s="26"/>
      <c r="D51" s="26"/>
      <c r="E51" s="26"/>
      <c r="F51" s="26"/>
      <c r="G51" s="26"/>
      <c r="H51" s="26"/>
      <c r="I51" s="26"/>
      <c r="J51" s="585" t="s">
        <v>51</v>
      </c>
      <c r="K51" s="585"/>
      <c r="L51" s="59">
        <f>+L48+L40+L33+L28+L17+L12</f>
        <v>10479962</v>
      </c>
      <c r="M51" s="59">
        <f>+M48+M40+M33+M28+M17+M12</f>
        <v>2545460</v>
      </c>
      <c r="N51" s="59">
        <f>+N48+N40+N33+N28+N17+N12</f>
        <v>13025422</v>
      </c>
      <c r="O51" s="59">
        <f>+O48+O40+O33+O28+O17+O12</f>
        <v>13025.422</v>
      </c>
      <c r="P51" s="40"/>
    </row>
    <row r="52" spans="2:20" x14ac:dyDescent="0.25">
      <c r="B52" s="39"/>
      <c r="C52" s="26"/>
      <c r="D52" s="26"/>
      <c r="E52" s="26"/>
      <c r="F52" s="26"/>
      <c r="G52" s="26"/>
      <c r="H52" s="26"/>
      <c r="I52" s="26"/>
      <c r="J52" s="476"/>
      <c r="K52" s="476"/>
      <c r="L52" s="34"/>
      <c r="M52" s="34"/>
      <c r="N52" s="34"/>
      <c r="O52" s="34"/>
      <c r="P52" s="40"/>
    </row>
    <row r="53" spans="2:20" x14ac:dyDescent="0.25">
      <c r="B53" s="39"/>
      <c r="C53" s="26"/>
      <c r="D53" s="26"/>
      <c r="E53" s="26"/>
      <c r="F53" s="26"/>
      <c r="G53" s="26"/>
      <c r="H53" s="26"/>
      <c r="I53" s="26"/>
      <c r="J53" s="587" t="s">
        <v>52</v>
      </c>
      <c r="K53" s="587"/>
      <c r="L53" s="59">
        <f>+E33-L51</f>
        <v>3519390</v>
      </c>
      <c r="M53" s="59">
        <f>+G33-M51</f>
        <v>351083</v>
      </c>
      <c r="N53" s="59">
        <f>+H33-N51</f>
        <v>3870473</v>
      </c>
      <c r="O53" s="59">
        <f>+H33-O51</f>
        <v>16882869.578000002</v>
      </c>
      <c r="P53" s="40"/>
    </row>
    <row r="54" spans="2:20" x14ac:dyDescent="0.25">
      <c r="B54" s="42"/>
      <c r="C54" s="43"/>
      <c r="D54" s="43"/>
      <c r="E54" s="43"/>
      <c r="F54" s="43"/>
      <c r="G54" s="43"/>
      <c r="H54" s="43"/>
      <c r="I54" s="43"/>
      <c r="J54" s="44"/>
      <c r="K54" s="44"/>
      <c r="L54" s="485">
        <f>+L53-'Edo Sit Finan'!L51</f>
        <v>-351083</v>
      </c>
      <c r="M54" s="486"/>
      <c r="N54" s="485">
        <f>+N53-'Edo Sit Finan'!N51</f>
        <v>922710</v>
      </c>
      <c r="O54" s="43"/>
      <c r="P54" s="45"/>
    </row>
    <row r="55" spans="2:20" x14ac:dyDescent="0.25">
      <c r="B55" s="6"/>
      <c r="C55" s="6"/>
      <c r="D55" s="6"/>
      <c r="E55" s="6"/>
      <c r="F55" s="6"/>
      <c r="G55" s="6"/>
      <c r="H55" s="6"/>
      <c r="I55" s="6"/>
      <c r="J55" s="12"/>
      <c r="K55" s="12"/>
      <c r="L55" s="6"/>
      <c r="M55" s="6"/>
      <c r="N55" s="6"/>
      <c r="O55" s="6"/>
      <c r="P55" s="6"/>
    </row>
    <row r="56" spans="2:20" x14ac:dyDescent="0.25">
      <c r="C56" s="33" t="s">
        <v>53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482"/>
    </row>
    <row r="57" spans="2:20" x14ac:dyDescent="0.25"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</row>
    <row r="58" spans="2:20" x14ac:dyDescent="0.25">
      <c r="C58" s="482"/>
      <c r="D58" s="477" t="s">
        <v>208</v>
      </c>
      <c r="E58" s="33"/>
      <c r="F58" s="33"/>
      <c r="G58" s="482"/>
      <c r="H58" s="482"/>
      <c r="I58" s="482"/>
      <c r="J58" s="590" t="s">
        <v>208</v>
      </c>
      <c r="K58" s="590"/>
      <c r="L58" s="33"/>
      <c r="M58" s="33"/>
      <c r="N58" s="482"/>
      <c r="O58" s="482"/>
      <c r="P58" s="579" t="s">
        <v>207</v>
      </c>
      <c r="Q58" s="579"/>
      <c r="R58" s="579"/>
      <c r="S58" s="579"/>
      <c r="T58" s="579"/>
    </row>
    <row r="59" spans="2:20" x14ac:dyDescent="0.25">
      <c r="C59" s="482"/>
      <c r="D59" s="477"/>
      <c r="E59" s="477"/>
      <c r="F59" s="477"/>
      <c r="G59" s="482"/>
      <c r="H59" s="482"/>
      <c r="I59" s="482"/>
      <c r="J59" s="477"/>
      <c r="K59" s="477"/>
      <c r="L59" s="482"/>
      <c r="M59" s="482"/>
      <c r="N59" s="482"/>
      <c r="O59" s="482"/>
    </row>
    <row r="60" spans="2:20" x14ac:dyDescent="0.25">
      <c r="C60" s="482"/>
      <c r="D60" s="592"/>
      <c r="E60" s="592"/>
      <c r="F60" s="423"/>
      <c r="G60" s="482"/>
      <c r="H60" s="482"/>
      <c r="I60" s="482"/>
      <c r="J60" s="593"/>
      <c r="K60" s="593"/>
      <c r="L60" s="436"/>
      <c r="M60" s="482"/>
      <c r="N60" s="482"/>
      <c r="O60" s="482"/>
      <c r="P60" s="444"/>
      <c r="Q60" s="444"/>
      <c r="R60" s="444"/>
      <c r="S60" s="444"/>
      <c r="T60" s="444"/>
    </row>
    <row r="61" spans="2:20" x14ac:dyDescent="0.25">
      <c r="C61" s="482"/>
      <c r="D61" s="475" t="s">
        <v>319</v>
      </c>
      <c r="E61" s="438"/>
      <c r="F61" s="438"/>
      <c r="G61" s="482"/>
      <c r="H61" s="482"/>
      <c r="I61" s="482"/>
      <c r="J61" s="594" t="s">
        <v>204</v>
      </c>
      <c r="K61" s="594"/>
      <c r="L61" s="438"/>
      <c r="M61" s="438"/>
      <c r="N61" s="482"/>
      <c r="O61" s="482"/>
      <c r="P61" s="579" t="s">
        <v>342</v>
      </c>
      <c r="Q61" s="579"/>
      <c r="R61" s="579"/>
      <c r="S61" s="579"/>
      <c r="T61" s="579"/>
    </row>
    <row r="62" spans="2:20" ht="15" customHeight="1" x14ac:dyDescent="0.25">
      <c r="C62" s="482"/>
      <c r="D62" s="481" t="s">
        <v>320</v>
      </c>
      <c r="E62" s="468"/>
      <c r="F62" s="468"/>
      <c r="G62" s="482"/>
      <c r="H62" s="482"/>
      <c r="I62" s="482"/>
      <c r="J62" s="578" t="s">
        <v>206</v>
      </c>
      <c r="K62" s="578"/>
      <c r="L62" s="468"/>
      <c r="M62" s="468"/>
      <c r="N62" s="482"/>
      <c r="O62" s="482"/>
      <c r="P62" s="579" t="s">
        <v>206</v>
      </c>
      <c r="Q62" s="579"/>
      <c r="R62" s="579"/>
      <c r="S62" s="579"/>
      <c r="T62" s="579"/>
    </row>
    <row r="63" spans="2:20" ht="15" customHeight="1" x14ac:dyDescent="0.25">
      <c r="C63" s="33"/>
      <c r="D63" s="49"/>
      <c r="E63" s="50"/>
      <c r="F63" s="50"/>
      <c r="G63" s="50"/>
      <c r="H63" s="50"/>
      <c r="J63" s="51"/>
      <c r="K63" s="49"/>
      <c r="L63" s="50"/>
      <c r="M63" s="50"/>
      <c r="N63" s="50"/>
      <c r="O63" s="50"/>
    </row>
    <row r="64" spans="2:20" ht="15" customHeight="1" x14ac:dyDescent="0.25">
      <c r="C64" s="33"/>
      <c r="D64" s="49"/>
      <c r="E64" s="50"/>
      <c r="F64" s="50"/>
      <c r="G64" s="50"/>
      <c r="H64" s="50"/>
      <c r="J64" s="51"/>
      <c r="K64" s="49"/>
      <c r="L64" s="50"/>
      <c r="M64" s="50"/>
      <c r="N64" s="50"/>
      <c r="O64" s="50"/>
    </row>
  </sheetData>
  <mergeCells count="72">
    <mergeCell ref="J62:K62"/>
    <mergeCell ref="P62:T62"/>
    <mergeCell ref="J53:K53"/>
    <mergeCell ref="J58:K58"/>
    <mergeCell ref="P58:T58"/>
    <mergeCell ref="D60:E60"/>
    <mergeCell ref="J60:K60"/>
    <mergeCell ref="J61:K61"/>
    <mergeCell ref="P61:T61"/>
    <mergeCell ref="J44:K44"/>
    <mergeCell ref="J45:K45"/>
    <mergeCell ref="J46:K46"/>
    <mergeCell ref="J48:K48"/>
    <mergeCell ref="J49:K49"/>
    <mergeCell ref="J51:K51"/>
    <mergeCell ref="J43:K43"/>
    <mergeCell ref="C33:D33"/>
    <mergeCell ref="J33:K33"/>
    <mergeCell ref="C34:D34"/>
    <mergeCell ref="J34:K34"/>
    <mergeCell ref="J35:K35"/>
    <mergeCell ref="J36:K36"/>
    <mergeCell ref="J37:K37"/>
    <mergeCell ref="J38:K38"/>
    <mergeCell ref="J40:K40"/>
    <mergeCell ref="J41:K41"/>
    <mergeCell ref="J42:K42"/>
    <mergeCell ref="C29:D29"/>
    <mergeCell ref="J29:K29"/>
    <mergeCell ref="C30:D30"/>
    <mergeCell ref="J30:K30"/>
    <mergeCell ref="C31:D31"/>
    <mergeCell ref="J31:K31"/>
    <mergeCell ref="J25:K25"/>
    <mergeCell ref="C26:D26"/>
    <mergeCell ref="J26:K26"/>
    <mergeCell ref="C27:D27"/>
    <mergeCell ref="C28:D28"/>
    <mergeCell ref="J28:K28"/>
    <mergeCell ref="C24:D24"/>
    <mergeCell ref="J24:K24"/>
    <mergeCell ref="C18:D18"/>
    <mergeCell ref="J18:K18"/>
    <mergeCell ref="C19:D19"/>
    <mergeCell ref="J19:K19"/>
    <mergeCell ref="C20:D20"/>
    <mergeCell ref="J20:K20"/>
    <mergeCell ref="J21:K21"/>
    <mergeCell ref="C22:D22"/>
    <mergeCell ref="J22:K22"/>
    <mergeCell ref="C23:D23"/>
    <mergeCell ref="J23:K23"/>
    <mergeCell ref="C17:D17"/>
    <mergeCell ref="J17:K17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C9:D9"/>
    <mergeCell ref="J9:K9"/>
    <mergeCell ref="D2:L2"/>
    <mergeCell ref="D3:L3"/>
    <mergeCell ref="D4:L4"/>
    <mergeCell ref="D5:L5"/>
    <mergeCell ref="D7:N7"/>
  </mergeCells>
  <pageMargins left="0.94" right="0.17" top="0.45" bottom="0.5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J50" sqref="J50"/>
    </sheetView>
  </sheetViews>
  <sheetFormatPr baseColWidth="10" defaultColWidth="11.42578125" defaultRowHeight="15" x14ac:dyDescent="0.25"/>
  <cols>
    <col min="1" max="1" width="8.42578125" style="5" customWidth="1"/>
    <col min="2" max="2" width="6.7109375" style="5" customWidth="1"/>
    <col min="3" max="3" width="31.28515625" style="5" customWidth="1"/>
    <col min="4" max="4" width="16.85546875" style="5" customWidth="1"/>
    <col min="5" max="5" width="16.28515625" style="5" customWidth="1"/>
    <col min="6" max="6" width="15.28515625" style="5" customWidth="1"/>
    <col min="7" max="7" width="4.42578125" style="5" customWidth="1"/>
    <col min="8" max="8" width="14.7109375" style="307" customWidth="1"/>
    <col min="9" max="9" width="4.5703125" style="307" customWidth="1"/>
    <col min="10" max="10" width="15.7109375" style="307" customWidth="1"/>
    <col min="11" max="11" width="14.140625" style="307" bestFit="1" customWidth="1"/>
    <col min="12" max="12" width="12.85546875" style="5" bestFit="1" customWidth="1"/>
    <col min="13" max="16384" width="11.42578125" style="5"/>
  </cols>
  <sheetData>
    <row r="1" spans="1:12" x14ac:dyDescent="0.2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7"/>
    </row>
    <row r="2" spans="1:12" x14ac:dyDescent="0.25">
      <c r="A2" s="595" t="s">
        <v>194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307"/>
    </row>
    <row r="3" spans="1:12" x14ac:dyDescent="0.25">
      <c r="A3" s="596" t="s">
        <v>221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307"/>
    </row>
    <row r="4" spans="1:12" x14ac:dyDescent="0.25">
      <c r="A4" s="596" t="s">
        <v>379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307"/>
    </row>
    <row r="5" spans="1:12" x14ac:dyDescent="0.25">
      <c r="A5" s="596" t="s">
        <v>222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307"/>
    </row>
    <row r="6" spans="1:12" x14ac:dyDescent="0.2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7"/>
    </row>
    <row r="7" spans="1:12" x14ac:dyDescent="0.25">
      <c r="A7" s="308"/>
      <c r="B7" s="308"/>
      <c r="C7" s="308"/>
      <c r="D7" s="309">
        <v>43496</v>
      </c>
      <c r="E7" s="309">
        <v>43465</v>
      </c>
      <c r="F7" s="309" t="s">
        <v>223</v>
      </c>
      <c r="G7" s="310"/>
      <c r="H7" s="310" t="s">
        <v>124</v>
      </c>
      <c r="I7" s="311"/>
      <c r="J7" s="310" t="s">
        <v>125</v>
      </c>
      <c r="K7" s="308"/>
      <c r="L7" s="307"/>
    </row>
    <row r="8" spans="1:12" x14ac:dyDescent="0.25">
      <c r="A8" s="312" t="s">
        <v>224</v>
      </c>
      <c r="B8" s="313"/>
      <c r="C8" s="313"/>
      <c r="D8" s="313"/>
      <c r="E8" s="313"/>
      <c r="F8" s="314">
        <v>1</v>
      </c>
      <c r="G8" s="313"/>
      <c r="H8" s="315" t="s">
        <v>225</v>
      </c>
      <c r="I8" s="311"/>
      <c r="J8" s="315" t="s">
        <v>226</v>
      </c>
      <c r="K8" s="306"/>
      <c r="L8" s="307"/>
    </row>
    <row r="9" spans="1:12" ht="23.25" customHeight="1" x14ac:dyDescent="0.25">
      <c r="A9" s="316" t="s">
        <v>227</v>
      </c>
      <c r="B9" s="316"/>
      <c r="C9" s="316"/>
      <c r="H9" s="317"/>
      <c r="I9" s="311"/>
      <c r="J9" s="311"/>
    </row>
    <row r="10" spans="1:12" s="307" customFormat="1" x14ac:dyDescent="0.25">
      <c r="A10" s="316"/>
      <c r="B10" s="316"/>
      <c r="C10" s="316"/>
      <c r="D10" s="314"/>
      <c r="E10" s="314"/>
      <c r="F10" s="314"/>
      <c r="G10" s="314"/>
      <c r="H10" s="317"/>
      <c r="I10" s="311"/>
      <c r="J10" s="311"/>
      <c r="L10" s="5"/>
    </row>
    <row r="11" spans="1:12" s="307" customFormat="1" ht="17.25" customHeight="1" x14ac:dyDescent="0.25">
      <c r="A11" s="318"/>
      <c r="B11" s="319" t="s">
        <v>228</v>
      </c>
      <c r="C11" s="320"/>
      <c r="D11" s="321">
        <f>+'Edo Sit Finan'!G17</f>
        <v>13098788</v>
      </c>
      <c r="E11" s="321">
        <v>9754776</v>
      </c>
      <c r="F11" s="321">
        <f>+D11-E11</f>
        <v>3344012</v>
      </c>
      <c r="G11" s="306"/>
      <c r="H11" s="329"/>
      <c r="I11" s="311"/>
      <c r="J11" s="311">
        <f>+F11</f>
        <v>3344012</v>
      </c>
      <c r="L11" s="5"/>
    </row>
    <row r="12" spans="1:12" s="307" customFormat="1" hidden="1" x14ac:dyDescent="0.25">
      <c r="A12" s="5"/>
      <c r="B12" s="322"/>
      <c r="C12" s="323" t="s">
        <v>229</v>
      </c>
      <c r="D12" s="324">
        <f>+[1]Balance!D12</f>
        <v>23500</v>
      </c>
      <c r="E12" s="324">
        <v>23500</v>
      </c>
      <c r="F12" s="325"/>
      <c r="G12" s="306"/>
      <c r="H12" s="317"/>
      <c r="I12" s="311"/>
      <c r="J12" s="311"/>
      <c r="L12" s="5"/>
    </row>
    <row r="13" spans="1:12" s="307" customFormat="1" hidden="1" x14ac:dyDescent="0.25">
      <c r="A13" s="5"/>
      <c r="B13" s="322"/>
      <c r="C13" s="323" t="s">
        <v>230</v>
      </c>
      <c r="D13" s="324">
        <f>+[1]Balance!D13</f>
        <v>1480158</v>
      </c>
      <c r="E13" s="324">
        <v>1480158</v>
      </c>
      <c r="F13" s="324"/>
      <c r="G13" s="311"/>
      <c r="H13" s="317"/>
      <c r="I13" s="311"/>
      <c r="J13" s="311"/>
      <c r="L13" s="5"/>
    </row>
    <row r="14" spans="1:12" s="307" customFormat="1" hidden="1" x14ac:dyDescent="0.25">
      <c r="A14" s="5"/>
      <c r="B14" s="322"/>
      <c r="C14" s="323" t="s">
        <v>231</v>
      </c>
      <c r="D14" s="324">
        <f>+[1]Balance!D14</f>
        <v>3506707</v>
      </c>
      <c r="E14" s="324">
        <v>3506707</v>
      </c>
      <c r="F14" s="324"/>
      <c r="G14" s="311"/>
      <c r="H14" s="317"/>
      <c r="I14" s="311"/>
      <c r="J14" s="311"/>
      <c r="L14" s="5"/>
    </row>
    <row r="15" spans="1:12" s="307" customFormat="1" ht="6" customHeight="1" x14ac:dyDescent="0.25">
      <c r="A15" s="5"/>
      <c r="B15" s="322"/>
      <c r="C15" s="323"/>
      <c r="D15" s="326"/>
      <c r="E15" s="326"/>
      <c r="F15" s="326"/>
      <c r="G15" s="327"/>
      <c r="H15" s="328"/>
      <c r="I15" s="311"/>
      <c r="J15" s="327"/>
      <c r="L15" s="5"/>
    </row>
    <row r="16" spans="1:12" s="307" customFormat="1" ht="21" customHeight="1" x14ac:dyDescent="0.25">
      <c r="A16" s="318"/>
      <c r="B16" s="319" t="s">
        <v>232</v>
      </c>
      <c r="C16" s="323"/>
      <c r="D16" s="324">
        <f>+'Edo Sit Finan'!G18</f>
        <v>13200</v>
      </c>
      <c r="E16" s="324">
        <v>0</v>
      </c>
      <c r="F16" s="324">
        <f>+D16-E16</f>
        <v>13200</v>
      </c>
      <c r="G16" s="317"/>
      <c r="H16" s="329"/>
      <c r="I16" s="311"/>
      <c r="J16" s="328">
        <f>+F16</f>
        <v>13200</v>
      </c>
      <c r="L16" s="5"/>
    </row>
    <row r="17" spans="1:12" s="307" customFormat="1" hidden="1" x14ac:dyDescent="0.25">
      <c r="A17" s="5"/>
      <c r="B17" s="322"/>
      <c r="C17" s="323" t="s">
        <v>233</v>
      </c>
      <c r="D17" s="326">
        <f>+[1]Balance!D17+63000</f>
        <v>1564915</v>
      </c>
      <c r="E17" s="326">
        <v>1564915</v>
      </c>
      <c r="F17" s="330"/>
      <c r="G17" s="328"/>
      <c r="H17" s="328"/>
      <c r="I17" s="311"/>
      <c r="J17" s="327"/>
      <c r="L17" s="5"/>
    </row>
    <row r="18" spans="1:12" s="307" customFormat="1" hidden="1" x14ac:dyDescent="0.25">
      <c r="A18" s="5"/>
      <c r="B18" s="322"/>
      <c r="C18" s="323" t="s">
        <v>234</v>
      </c>
      <c r="D18" s="326">
        <f>+[1]Balance!D18</f>
        <v>46232</v>
      </c>
      <c r="E18" s="326">
        <v>46232</v>
      </c>
      <c r="F18" s="331"/>
      <c r="G18" s="317"/>
      <c r="H18" s="317"/>
      <c r="I18" s="311"/>
      <c r="J18" s="311"/>
      <c r="L18" s="5"/>
    </row>
    <row r="19" spans="1:12" s="307" customFormat="1" ht="40.5" hidden="1" x14ac:dyDescent="0.25">
      <c r="A19" s="5"/>
      <c r="B19" s="322"/>
      <c r="C19" s="332" t="s">
        <v>235</v>
      </c>
      <c r="D19" s="326">
        <f>+[1]Balance!D19</f>
        <v>2124</v>
      </c>
      <c r="E19" s="326">
        <v>2124</v>
      </c>
      <c r="F19" s="330"/>
      <c r="G19" s="328"/>
      <c r="H19" s="328"/>
      <c r="I19" s="311"/>
      <c r="J19" s="327"/>
      <c r="L19" s="5"/>
    </row>
    <row r="20" spans="1:12" s="307" customFormat="1" ht="6" customHeight="1" x14ac:dyDescent="0.25">
      <c r="A20" s="5"/>
      <c r="B20" s="322"/>
      <c r="C20" s="323"/>
      <c r="D20" s="326"/>
      <c r="E20" s="326"/>
      <c r="F20" s="330"/>
      <c r="G20" s="328"/>
      <c r="H20" s="328"/>
      <c r="I20" s="311"/>
      <c r="J20" s="327"/>
      <c r="L20" s="5"/>
    </row>
    <row r="21" spans="1:12" s="307" customFormat="1" ht="15" customHeight="1" x14ac:dyDescent="0.25">
      <c r="A21" s="318"/>
      <c r="B21" s="319" t="s">
        <v>236</v>
      </c>
      <c r="C21" s="323"/>
      <c r="D21" s="324">
        <f>+'Edo Sit Finan'!G19</f>
        <v>313116</v>
      </c>
      <c r="E21" s="324">
        <v>88065</v>
      </c>
      <c r="F21" s="331">
        <f>+D21-E21</f>
        <v>225051</v>
      </c>
      <c r="G21" s="317"/>
      <c r="H21" s="317"/>
      <c r="I21" s="311"/>
      <c r="J21" s="333">
        <f>F21/$F$8</f>
        <v>225051</v>
      </c>
      <c r="L21" s="5"/>
    </row>
    <row r="22" spans="1:12" s="307" customFormat="1" hidden="1" x14ac:dyDescent="0.25">
      <c r="A22" s="318"/>
      <c r="B22" s="319"/>
      <c r="C22" s="323" t="s">
        <v>237</v>
      </c>
      <c r="D22" s="324">
        <f>+[1]Balance!D22</f>
        <v>640056</v>
      </c>
      <c r="E22" s="324">
        <v>640056</v>
      </c>
      <c r="F22" s="331">
        <f>+D22-E22</f>
        <v>0</v>
      </c>
      <c r="G22" s="317"/>
      <c r="I22" s="311"/>
      <c r="J22" s="311"/>
      <c r="L22" s="5"/>
    </row>
    <row r="23" spans="1:12" s="307" customFormat="1" ht="6" customHeight="1" x14ac:dyDescent="0.25">
      <c r="A23" s="318"/>
      <c r="B23" s="319"/>
      <c r="C23" s="323"/>
      <c r="D23" s="324"/>
      <c r="E23" s="324"/>
      <c r="F23" s="331"/>
      <c r="G23" s="317"/>
      <c r="H23" s="317"/>
      <c r="I23" s="311"/>
      <c r="J23" s="311"/>
      <c r="L23" s="5"/>
    </row>
    <row r="24" spans="1:12" s="307" customFormat="1" x14ac:dyDescent="0.25">
      <c r="A24" s="318"/>
      <c r="B24" s="319" t="s">
        <v>238</v>
      </c>
      <c r="C24" s="323"/>
      <c r="D24" s="324">
        <f>-'Edo Sit Finan'!G22</f>
        <v>0</v>
      </c>
      <c r="E24" s="324">
        <v>0</v>
      </c>
      <c r="F24" s="331">
        <f>-(+D24-E24)</f>
        <v>0</v>
      </c>
      <c r="G24" s="317"/>
      <c r="H24" s="317"/>
      <c r="I24" s="311"/>
      <c r="J24" s="311">
        <f>+F24</f>
        <v>0</v>
      </c>
      <c r="K24" s="307">
        <f>+H24+H39+H16-J21-J24-J16</f>
        <v>79009</v>
      </c>
      <c r="L24" s="5"/>
    </row>
    <row r="25" spans="1:12" s="307" customFormat="1" ht="6" customHeight="1" x14ac:dyDescent="0.25">
      <c r="A25" s="318"/>
      <c r="B25" s="319"/>
      <c r="C25" s="323"/>
      <c r="D25" s="324"/>
      <c r="E25" s="324"/>
      <c r="F25" s="324"/>
      <c r="G25" s="334"/>
      <c r="H25" s="335"/>
      <c r="I25" s="334"/>
      <c r="J25" s="334"/>
      <c r="L25" s="5"/>
    </row>
    <row r="26" spans="1:12" x14ac:dyDescent="0.25">
      <c r="A26" s="318"/>
      <c r="B26" s="319" t="s">
        <v>239</v>
      </c>
      <c r="C26" s="323"/>
      <c r="D26" s="326">
        <f>+'Edo Sit Finan'!G23</f>
        <v>0</v>
      </c>
      <c r="E26" s="326">
        <v>0</v>
      </c>
      <c r="F26" s="326">
        <f>+D26-E26</f>
        <v>0</v>
      </c>
      <c r="G26" s="336"/>
      <c r="H26" s="337"/>
      <c r="I26" s="338"/>
      <c r="J26" s="328">
        <f>+F26/$F$8</f>
        <v>0</v>
      </c>
    </row>
    <row r="27" spans="1:12" x14ac:dyDescent="0.25">
      <c r="C27" s="316"/>
      <c r="D27" s="311"/>
      <c r="E27" s="311"/>
      <c r="F27" s="311"/>
      <c r="G27" s="311"/>
      <c r="H27" s="335"/>
      <c r="I27" s="339"/>
      <c r="J27" s="340"/>
    </row>
    <row r="28" spans="1:12" x14ac:dyDescent="0.25">
      <c r="C28" s="341" t="s">
        <v>240</v>
      </c>
      <c r="D28" s="342">
        <f>+D11+D16+D21-D24+D26</f>
        <v>13425104</v>
      </c>
      <c r="E28" s="342">
        <f>+E11+E16+E21-E24+E26</f>
        <v>9842841</v>
      </c>
      <c r="F28" s="342">
        <f>+F11+F16+F21-F26+F24</f>
        <v>3582263</v>
      </c>
      <c r="G28" s="311"/>
      <c r="H28" s="335"/>
      <c r="I28" s="334"/>
      <c r="J28" s="311"/>
    </row>
    <row r="29" spans="1:12" s="307" customFormat="1" x14ac:dyDescent="0.25">
      <c r="A29" s="5"/>
      <c r="B29" s="5"/>
      <c r="C29" s="316"/>
      <c r="D29" s="311"/>
      <c r="E29" s="311"/>
      <c r="F29" s="311"/>
      <c r="G29" s="311"/>
      <c r="H29" s="317"/>
      <c r="I29" s="340"/>
      <c r="J29" s="340"/>
      <c r="L29" s="5"/>
    </row>
    <row r="30" spans="1:12" x14ac:dyDescent="0.25">
      <c r="A30" s="316" t="s">
        <v>241</v>
      </c>
      <c r="B30" s="316"/>
      <c r="C30" s="316"/>
      <c r="D30" s="311"/>
      <c r="E30" s="311"/>
      <c r="F30" s="317"/>
      <c r="G30" s="317"/>
      <c r="H30" s="317"/>
      <c r="I30" s="311"/>
      <c r="J30" s="311"/>
      <c r="L30" s="343"/>
    </row>
    <row r="31" spans="1:12" x14ac:dyDescent="0.25">
      <c r="C31" s="316"/>
      <c r="H31" s="344"/>
      <c r="I31" s="345"/>
      <c r="J31" s="346"/>
      <c r="L31" s="343"/>
    </row>
    <row r="32" spans="1:12" x14ac:dyDescent="0.25">
      <c r="A32" s="318"/>
      <c r="B32" s="319" t="s">
        <v>242</v>
      </c>
      <c r="C32" s="320"/>
      <c r="D32" s="324">
        <f>+'Edo Sit Finan'!G33</f>
        <v>6743921</v>
      </c>
      <c r="E32" s="324">
        <v>6673899</v>
      </c>
      <c r="F32" s="331">
        <f>+D32-E32</f>
        <v>70022</v>
      </c>
      <c r="G32" s="317"/>
      <c r="H32" s="329"/>
      <c r="I32" s="345"/>
      <c r="J32" s="346">
        <f>+F32</f>
        <v>70022</v>
      </c>
      <c r="L32" s="343"/>
    </row>
    <row r="33" spans="1:12" hidden="1" x14ac:dyDescent="0.25">
      <c r="B33" s="322"/>
      <c r="C33" s="320" t="s">
        <v>243</v>
      </c>
      <c r="D33" s="324">
        <f>+[1]Balance!D34+1661271+46882</f>
        <v>4174576</v>
      </c>
      <c r="E33" s="324">
        <v>4174576</v>
      </c>
      <c r="F33" s="331"/>
      <c r="G33" s="317"/>
      <c r="H33" s="329"/>
      <c r="I33" s="345"/>
      <c r="J33" s="345"/>
    </row>
    <row r="34" spans="1:12" hidden="1" x14ac:dyDescent="0.25">
      <c r="B34" s="322"/>
      <c r="C34" s="320" t="s">
        <v>244</v>
      </c>
      <c r="D34" s="324">
        <f>+[1]Balance!D35+699+56</f>
        <v>1609</v>
      </c>
      <c r="E34" s="324">
        <v>1609</v>
      </c>
      <c r="F34" s="331">
        <f>+D34-E34</f>
        <v>0</v>
      </c>
      <c r="G34" s="317"/>
      <c r="H34" s="329"/>
      <c r="I34" s="345"/>
      <c r="J34" s="347"/>
      <c r="L34" s="343"/>
    </row>
    <row r="35" spans="1:12" ht="5.25" customHeight="1" x14ac:dyDescent="0.25">
      <c r="B35" s="322"/>
      <c r="C35" s="320"/>
      <c r="D35" s="324"/>
      <c r="E35" s="324"/>
      <c r="F35" s="331"/>
      <c r="G35" s="317"/>
      <c r="H35" s="329"/>
      <c r="I35" s="345"/>
      <c r="J35" s="345"/>
    </row>
    <row r="36" spans="1:12" x14ac:dyDescent="0.25">
      <c r="A36" s="318"/>
      <c r="B36" s="319" t="s">
        <v>97</v>
      </c>
      <c r="C36" s="320"/>
      <c r="D36" s="324">
        <f>+'Edo Sit Finan'!G34</f>
        <v>214697</v>
      </c>
      <c r="E36" s="324">
        <v>214697</v>
      </c>
      <c r="F36" s="331">
        <f>+D36-E36</f>
        <v>0</v>
      </c>
      <c r="G36" s="335"/>
      <c r="H36" s="329"/>
      <c r="I36" s="348"/>
      <c r="J36" s="346">
        <f>+F36</f>
        <v>0</v>
      </c>
      <c r="K36" s="307">
        <f>+H36-J32-J36</f>
        <v>-70022</v>
      </c>
      <c r="L36" s="343"/>
    </row>
    <row r="37" spans="1:12" hidden="1" x14ac:dyDescent="0.25">
      <c r="A37" s="318"/>
      <c r="B37" s="319"/>
      <c r="C37" s="320" t="s">
        <v>245</v>
      </c>
      <c r="D37" s="349"/>
      <c r="E37" s="349"/>
      <c r="F37" s="349"/>
      <c r="H37" s="350"/>
      <c r="I37" s="348"/>
      <c r="J37" s="346"/>
      <c r="L37" s="343"/>
    </row>
    <row r="38" spans="1:12" ht="5.25" customHeight="1" x14ac:dyDescent="0.25">
      <c r="A38" s="318"/>
      <c r="B38" s="319"/>
      <c r="C38" s="320"/>
      <c r="D38" s="324"/>
      <c r="E38" s="324"/>
      <c r="F38" s="331"/>
      <c r="G38" s="335"/>
      <c r="H38" s="335"/>
      <c r="I38" s="334"/>
      <c r="J38" s="334"/>
      <c r="L38" s="343"/>
    </row>
    <row r="39" spans="1:12" x14ac:dyDescent="0.25">
      <c r="B39" s="351" t="s">
        <v>99</v>
      </c>
      <c r="C39" s="320"/>
      <c r="D39" s="324">
        <f>-'Edo Sit Finan'!G35</f>
        <v>5406024</v>
      </c>
      <c r="E39" s="324">
        <v>5088764</v>
      </c>
      <c r="F39" s="331">
        <f>+D39-E39</f>
        <v>317260</v>
      </c>
      <c r="G39" s="352"/>
      <c r="H39" s="317">
        <f>F39/$F$8</f>
        <v>317260</v>
      </c>
      <c r="I39" s="339"/>
      <c r="J39" s="352"/>
    </row>
    <row r="40" spans="1:12" x14ac:dyDescent="0.25">
      <c r="B40" s="316"/>
      <c r="C40" s="316"/>
      <c r="D40" s="339"/>
      <c r="E40" s="339"/>
      <c r="F40" s="352"/>
      <c r="G40" s="352"/>
      <c r="H40" s="352"/>
      <c r="I40" s="339"/>
      <c r="J40" s="352"/>
    </row>
    <row r="41" spans="1:12" x14ac:dyDescent="0.25">
      <c r="C41" s="316" t="s">
        <v>246</v>
      </c>
      <c r="D41" s="334"/>
      <c r="E41" s="334"/>
      <c r="F41" s="335"/>
      <c r="G41" s="335"/>
      <c r="H41" s="335"/>
      <c r="I41" s="334"/>
      <c r="J41" s="335"/>
    </row>
    <row r="42" spans="1:12" x14ac:dyDescent="0.25">
      <c r="C42" s="318"/>
      <c r="D42" s="339"/>
      <c r="E42" s="339"/>
      <c r="F42" s="352"/>
      <c r="G42" s="352"/>
      <c r="H42" s="352"/>
      <c r="I42" s="334"/>
      <c r="J42" s="352"/>
      <c r="L42" s="343"/>
    </row>
    <row r="43" spans="1:12" x14ac:dyDescent="0.25">
      <c r="C43" s="353" t="s">
        <v>247</v>
      </c>
      <c r="D43" s="354">
        <f>+D32+D36-D39</f>
        <v>1552594</v>
      </c>
      <c r="E43" s="354">
        <f>+E32+E36-E39</f>
        <v>1799832</v>
      </c>
      <c r="F43" s="354">
        <f>+F32+F36-F39</f>
        <v>-247238</v>
      </c>
      <c r="G43" s="335"/>
      <c r="H43" s="335"/>
      <c r="I43" s="334"/>
      <c r="J43" s="334"/>
    </row>
    <row r="44" spans="1:12" x14ac:dyDescent="0.25">
      <c r="B44" s="355"/>
      <c r="C44" s="356"/>
      <c r="D44" s="334"/>
      <c r="E44" s="334"/>
      <c r="F44" s="334"/>
      <c r="G44" s="335"/>
      <c r="H44" s="335"/>
      <c r="I44" s="334"/>
      <c r="J44" s="334"/>
      <c r="L44" s="343"/>
    </row>
    <row r="45" spans="1:12" x14ac:dyDescent="0.25">
      <c r="B45" s="355"/>
      <c r="C45" s="357" t="s">
        <v>248</v>
      </c>
      <c r="D45" s="354">
        <f>+D43+D28</f>
        <v>14977698</v>
      </c>
      <c r="E45" s="354">
        <f>+E43+E28</f>
        <v>11642673</v>
      </c>
      <c r="F45" s="354">
        <f>+F43+F28</f>
        <v>3335025</v>
      </c>
      <c r="G45" s="335"/>
      <c r="H45" s="335"/>
      <c r="I45" s="335"/>
      <c r="J45" s="335"/>
      <c r="L45" s="343"/>
    </row>
    <row r="46" spans="1:12" x14ac:dyDescent="0.25">
      <c r="B46" s="314"/>
      <c r="C46" s="314"/>
      <c r="D46" s="334"/>
      <c r="E46" s="334"/>
      <c r="F46" s="334"/>
      <c r="G46" s="334"/>
      <c r="H46" s="335"/>
      <c r="I46" s="334"/>
      <c r="J46" s="334"/>
    </row>
    <row r="47" spans="1:12" x14ac:dyDescent="0.25">
      <c r="A47" s="358" t="s">
        <v>67</v>
      </c>
      <c r="B47" s="314"/>
      <c r="C47" s="314"/>
      <c r="D47" s="334"/>
      <c r="E47" s="334"/>
      <c r="F47" s="334"/>
      <c r="G47" s="334"/>
      <c r="H47" s="335"/>
      <c r="I47" s="334"/>
      <c r="J47" s="334"/>
    </row>
    <row r="48" spans="1:12" x14ac:dyDescent="0.25">
      <c r="A48" s="359" t="s">
        <v>249</v>
      </c>
      <c r="B48" s="359"/>
      <c r="C48" s="359"/>
      <c r="D48" s="339"/>
      <c r="E48" s="339"/>
      <c r="F48" s="339"/>
      <c r="G48" s="339"/>
      <c r="H48" s="352"/>
      <c r="I48" s="339"/>
      <c r="J48" s="339"/>
    </row>
    <row r="49" spans="1:11" x14ac:dyDescent="0.25">
      <c r="A49" s="359"/>
      <c r="B49" s="359"/>
      <c r="C49" s="359"/>
      <c r="D49" s="334"/>
      <c r="E49" s="334"/>
      <c r="F49" s="360"/>
      <c r="G49" s="360"/>
      <c r="H49" s="335"/>
      <c r="I49" s="334"/>
      <c r="J49" s="334"/>
    </row>
    <row r="50" spans="1:11" x14ac:dyDescent="0.25">
      <c r="A50" s="359"/>
      <c r="B50" s="361" t="s">
        <v>250</v>
      </c>
      <c r="C50" s="362"/>
      <c r="D50" s="324">
        <f>+'Edo Sit Finan'!N17</f>
        <v>1385450</v>
      </c>
      <c r="E50" s="324">
        <v>1004500</v>
      </c>
      <c r="F50" s="321">
        <f>+D50-E50</f>
        <v>380950</v>
      </c>
      <c r="G50" s="306"/>
      <c r="H50" s="317">
        <f>+F50</f>
        <v>380950</v>
      </c>
      <c r="I50" s="311"/>
      <c r="J50" s="346"/>
    </row>
    <row r="51" spans="1:11" hidden="1" x14ac:dyDescent="0.25">
      <c r="A51" s="363"/>
      <c r="B51" s="364"/>
      <c r="C51" s="365" t="s">
        <v>174</v>
      </c>
      <c r="D51" s="349"/>
      <c r="E51" s="349"/>
      <c r="F51" s="349"/>
    </row>
    <row r="52" spans="1:11" hidden="1" x14ac:dyDescent="0.25">
      <c r="A52" s="363"/>
      <c r="B52" s="364"/>
      <c r="C52" s="323" t="s">
        <v>251</v>
      </c>
      <c r="D52" s="324">
        <f>+[1]Balance!L13</f>
        <v>276552</v>
      </c>
      <c r="E52" s="324">
        <f>+[1]Balance!N13</f>
        <v>302360</v>
      </c>
      <c r="F52" s="321">
        <f>+D52-E52</f>
        <v>-25808</v>
      </c>
      <c r="G52" s="306"/>
      <c r="H52" s="311"/>
      <c r="I52" s="311"/>
      <c r="J52" s="328"/>
    </row>
    <row r="53" spans="1:11" hidden="1" x14ac:dyDescent="0.25">
      <c r="A53" s="363"/>
      <c r="B53" s="364"/>
      <c r="C53" s="323" t="s">
        <v>252</v>
      </c>
      <c r="D53" s="324">
        <f>+[1]Balance!L14</f>
        <v>621033</v>
      </c>
      <c r="E53" s="324">
        <f>+[1]Balance!N14</f>
        <v>602591</v>
      </c>
      <c r="F53" s="321">
        <f>+D53-E53</f>
        <v>18442</v>
      </c>
      <c r="G53" s="306"/>
      <c r="H53" s="311"/>
      <c r="I53" s="311"/>
      <c r="J53" s="328"/>
    </row>
    <row r="54" spans="1:11" ht="5.25" customHeight="1" x14ac:dyDescent="0.25">
      <c r="A54" s="363"/>
      <c r="B54" s="364"/>
      <c r="C54" s="323"/>
      <c r="D54" s="324"/>
      <c r="E54" s="324">
        <v>0</v>
      </c>
      <c r="F54" s="325"/>
      <c r="G54" s="306"/>
      <c r="H54" s="311"/>
      <c r="I54" s="311"/>
      <c r="J54" s="311"/>
    </row>
    <row r="55" spans="1:11" x14ac:dyDescent="0.25">
      <c r="A55" s="318"/>
      <c r="B55" s="319" t="s">
        <v>253</v>
      </c>
      <c r="C55" s="323"/>
      <c r="D55" s="324">
        <f>+'Edo Sit Finan'!N24</f>
        <v>0</v>
      </c>
      <c r="E55" s="324">
        <v>0</v>
      </c>
      <c r="F55" s="321">
        <f>+D55-E55</f>
        <v>0</v>
      </c>
      <c r="G55" s="306"/>
      <c r="H55" s="317"/>
      <c r="I55" s="311"/>
      <c r="J55" s="328">
        <f>-F55</f>
        <v>0</v>
      </c>
      <c r="K55" s="307">
        <f>+H55-J50</f>
        <v>0</v>
      </c>
    </row>
    <row r="56" spans="1:11" x14ac:dyDescent="0.25">
      <c r="A56" s="318"/>
      <c r="B56" s="318"/>
      <c r="C56" s="318"/>
      <c r="D56" s="311"/>
      <c r="E56" s="311"/>
      <c r="F56" s="306"/>
      <c r="G56" s="306"/>
      <c r="H56" s="311"/>
      <c r="I56" s="311"/>
      <c r="J56" s="311"/>
    </row>
    <row r="57" spans="1:11" x14ac:dyDescent="0.25">
      <c r="A57" s="318"/>
      <c r="B57" s="318"/>
      <c r="C57" s="353" t="s">
        <v>254</v>
      </c>
      <c r="D57" s="342">
        <f>+D50+D55</f>
        <v>1385450</v>
      </c>
      <c r="E57" s="342">
        <f>+E50+E55</f>
        <v>1004500</v>
      </c>
      <c r="F57" s="342">
        <f>+F50+F55</f>
        <v>380950</v>
      </c>
      <c r="G57" s="306"/>
      <c r="H57" s="311"/>
      <c r="I57" s="311"/>
      <c r="J57" s="311"/>
    </row>
    <row r="58" spans="1:11" x14ac:dyDescent="0.25">
      <c r="A58" s="318"/>
      <c r="B58" s="318"/>
      <c r="C58" s="318"/>
      <c r="D58" s="311"/>
      <c r="E58" s="311"/>
      <c r="F58" s="306"/>
      <c r="G58" s="306"/>
      <c r="H58" s="311"/>
      <c r="I58" s="311"/>
      <c r="J58" s="311"/>
    </row>
    <row r="59" spans="1:11" x14ac:dyDescent="0.25">
      <c r="A59" s="358" t="s">
        <v>255</v>
      </c>
      <c r="B59" s="358"/>
      <c r="C59" s="312"/>
      <c r="D59" s="311"/>
      <c r="E59" s="311"/>
      <c r="F59" s="306"/>
      <c r="G59" s="306"/>
      <c r="H59" s="311"/>
      <c r="I59" s="311"/>
      <c r="J59" s="311"/>
    </row>
    <row r="60" spans="1:11" x14ac:dyDescent="0.25">
      <c r="A60" s="359" t="s">
        <v>256</v>
      </c>
      <c r="B60" s="359"/>
      <c r="C60" s="359"/>
      <c r="D60" s="339"/>
      <c r="E60" s="339"/>
      <c r="F60" s="339"/>
      <c r="G60" s="339"/>
      <c r="H60" s="352"/>
      <c r="I60" s="339"/>
      <c r="J60" s="339"/>
    </row>
    <row r="61" spans="1:11" ht="6" customHeight="1" x14ac:dyDescent="0.25">
      <c r="A61" s="318"/>
      <c r="B61" s="318"/>
      <c r="D61" s="311"/>
      <c r="E61" s="311"/>
      <c r="F61" s="306"/>
      <c r="G61" s="306"/>
      <c r="H61" s="311"/>
      <c r="I61" s="311"/>
      <c r="J61" s="311"/>
    </row>
    <row r="62" spans="1:11" x14ac:dyDescent="0.25">
      <c r="A62" s="318"/>
      <c r="B62" s="319" t="s">
        <v>33</v>
      </c>
      <c r="C62" s="366"/>
      <c r="D62" s="324">
        <f>+'Edo Sit Finan'!N45</f>
        <v>0</v>
      </c>
      <c r="E62" s="324">
        <v>0</v>
      </c>
      <c r="F62" s="321">
        <f>+D62-E62</f>
        <v>0</v>
      </c>
      <c r="G62" s="306"/>
      <c r="H62" s="317"/>
      <c r="I62" s="311"/>
      <c r="J62" s="311">
        <f>-F62</f>
        <v>0</v>
      </c>
    </row>
    <row r="63" spans="1:11" x14ac:dyDescent="0.25">
      <c r="A63" s="318"/>
      <c r="B63" s="319" t="s">
        <v>257</v>
      </c>
      <c r="C63" s="366"/>
      <c r="D63" s="324">
        <f>+'Edo Sit Finan'!N46</f>
        <v>514710</v>
      </c>
      <c r="E63" s="324">
        <v>514710</v>
      </c>
      <c r="F63" s="321">
        <f>+D63-E63</f>
        <v>0</v>
      </c>
      <c r="G63" s="306"/>
      <c r="H63" s="317">
        <f>+F63</f>
        <v>0</v>
      </c>
      <c r="I63" s="311"/>
      <c r="J63" s="311">
        <f>-F633</f>
        <v>0</v>
      </c>
      <c r="K63" s="452">
        <f>+H63-J62</f>
        <v>0</v>
      </c>
    </row>
    <row r="64" spans="1:11" ht="6" customHeight="1" x14ac:dyDescent="0.25">
      <c r="A64" s="318"/>
      <c r="B64" s="318"/>
      <c r="C64" s="318"/>
      <c r="D64" s="311"/>
      <c r="E64" s="311"/>
      <c r="F64" s="306"/>
      <c r="G64" s="306"/>
      <c r="H64" s="311"/>
      <c r="I64" s="311"/>
      <c r="J64" s="311"/>
    </row>
    <row r="65" spans="1:11" x14ac:dyDescent="0.25">
      <c r="A65" s="359" t="s">
        <v>258</v>
      </c>
      <c r="B65" s="359"/>
      <c r="C65" s="359"/>
      <c r="D65" s="339"/>
      <c r="E65" s="339"/>
      <c r="F65" s="339"/>
      <c r="G65" s="339"/>
      <c r="H65" s="352"/>
      <c r="I65" s="339"/>
      <c r="J65" s="339"/>
    </row>
    <row r="66" spans="1:11" ht="6" customHeight="1" x14ac:dyDescent="0.25">
      <c r="A66" s="318"/>
      <c r="B66" s="318"/>
      <c r="D66" s="311"/>
      <c r="E66" s="311"/>
      <c r="F66" s="306"/>
      <c r="G66" s="306"/>
      <c r="H66" s="311"/>
      <c r="I66" s="311"/>
      <c r="J66" s="311"/>
    </row>
    <row r="67" spans="1:11" x14ac:dyDescent="0.25">
      <c r="A67" s="318"/>
      <c r="B67" s="367" t="s">
        <v>259</v>
      </c>
      <c r="C67" s="368"/>
      <c r="D67" s="324">
        <f>+'Edo Sit Finan'!N51</f>
        <v>2947763</v>
      </c>
      <c r="E67" s="324">
        <v>1055963</v>
      </c>
      <c r="F67" s="321">
        <f>+D67-E67</f>
        <v>1891800</v>
      </c>
      <c r="G67" s="306"/>
      <c r="H67" s="311">
        <f>+F67</f>
        <v>1891800</v>
      </c>
      <c r="I67" s="311"/>
      <c r="J67" s="328"/>
      <c r="K67" s="307">
        <f>+H67+H68</f>
        <v>2947763</v>
      </c>
    </row>
    <row r="68" spans="1:11" x14ac:dyDescent="0.25">
      <c r="A68" s="318"/>
      <c r="B68" s="367" t="s">
        <v>260</v>
      </c>
      <c r="C68" s="368"/>
      <c r="D68" s="324">
        <f>+'Edo Sit Finan'!N52</f>
        <v>8670339</v>
      </c>
      <c r="E68" s="324">
        <v>7614376</v>
      </c>
      <c r="F68" s="321">
        <f>+D68-E68</f>
        <v>1055963</v>
      </c>
      <c r="G68" s="306"/>
      <c r="H68" s="317">
        <f>+F68/$F$8</f>
        <v>1055963</v>
      </c>
      <c r="I68" s="311"/>
      <c r="J68" s="311"/>
    </row>
    <row r="69" spans="1:11" x14ac:dyDescent="0.25">
      <c r="A69" s="318"/>
      <c r="B69" s="369" t="s">
        <v>261</v>
      </c>
      <c r="C69" s="370"/>
      <c r="D69" s="324">
        <f>'Edo Sit Finan'!N55</f>
        <v>1459436</v>
      </c>
      <c r="E69" s="324">
        <v>1453124</v>
      </c>
      <c r="F69" s="321">
        <f>+D69-E69</f>
        <v>6312</v>
      </c>
      <c r="G69" s="306"/>
      <c r="H69" s="311">
        <f>+F69</f>
        <v>6312</v>
      </c>
      <c r="I69" s="311"/>
      <c r="J69" s="328"/>
    </row>
    <row r="70" spans="1:11" x14ac:dyDescent="0.25">
      <c r="A70" s="318"/>
      <c r="B70" s="318"/>
      <c r="C70" s="371"/>
      <c r="D70" s="311"/>
      <c r="E70" s="311"/>
      <c r="F70" s="306"/>
      <c r="G70" s="306"/>
      <c r="H70" s="311"/>
      <c r="I70" s="311"/>
      <c r="J70" s="311"/>
    </row>
    <row r="71" spans="1:11" x14ac:dyDescent="0.25">
      <c r="A71" s="318"/>
      <c r="B71" s="318"/>
      <c r="C71" s="353" t="s">
        <v>262</v>
      </c>
      <c r="D71" s="342">
        <f>+D62+D63+D67+D68+D69</f>
        <v>13592248</v>
      </c>
      <c r="E71" s="342">
        <f>+E62+E63+E67+E68+E69</f>
        <v>10638173</v>
      </c>
      <c r="F71" s="342">
        <f>SUM(F62:F69)</f>
        <v>2954075</v>
      </c>
      <c r="G71" s="306"/>
      <c r="H71" s="311"/>
      <c r="I71" s="311"/>
      <c r="J71" s="311"/>
    </row>
    <row r="72" spans="1:11" x14ac:dyDescent="0.25">
      <c r="A72" s="318"/>
      <c r="B72" s="318"/>
      <c r="C72" s="318"/>
      <c r="D72" s="311"/>
      <c r="E72" s="311"/>
      <c r="F72" s="311"/>
      <c r="G72" s="306"/>
      <c r="H72" s="311"/>
      <c r="I72" s="311"/>
      <c r="J72" s="311"/>
    </row>
    <row r="73" spans="1:11" x14ac:dyDescent="0.25">
      <c r="B73" s="306"/>
      <c r="C73" s="372" t="s">
        <v>263</v>
      </c>
      <c r="D73" s="342">
        <f>+D71+D57</f>
        <v>14977698</v>
      </c>
      <c r="E73" s="342">
        <f>+E71+E57</f>
        <v>11642673</v>
      </c>
      <c r="F73" s="342">
        <f>+F71+F57</f>
        <v>3335025</v>
      </c>
      <c r="G73" s="306"/>
      <c r="H73" s="311">
        <f>SUM(H11:H71)</f>
        <v>3652285</v>
      </c>
      <c r="I73" s="311"/>
      <c r="J73" s="311">
        <f>SUM(J11:J71)</f>
        <v>3652285</v>
      </c>
      <c r="K73" s="307">
        <f>+H73-J73</f>
        <v>0</v>
      </c>
    </row>
    <row r="74" spans="1:11" x14ac:dyDescent="0.25">
      <c r="B74" s="306"/>
      <c r="C74" s="306"/>
      <c r="D74" s="306"/>
      <c r="E74" s="306"/>
      <c r="F74" s="306"/>
      <c r="G74" s="306"/>
      <c r="H74" s="311"/>
      <c r="I74" s="311"/>
      <c r="J74" s="311"/>
    </row>
    <row r="75" spans="1:11" x14ac:dyDescent="0.25">
      <c r="B75" s="306"/>
      <c r="C75" s="373" t="s">
        <v>223</v>
      </c>
      <c r="D75" s="374">
        <f>+D73-D45</f>
        <v>0</v>
      </c>
      <c r="E75" s="374">
        <f>+E73-E45</f>
        <v>0</v>
      </c>
      <c r="F75" s="374">
        <f>+F73-F45</f>
        <v>0</v>
      </c>
      <c r="G75" s="306"/>
      <c r="H75" s="311"/>
      <c r="I75" s="311"/>
      <c r="J75" s="311"/>
    </row>
    <row r="76" spans="1:11" x14ac:dyDescent="0.25">
      <c r="B76" s="306"/>
      <c r="C76" s="306"/>
      <c r="D76" s="306"/>
      <c r="E76" s="311"/>
      <c r="F76" s="306"/>
      <c r="G76" s="306"/>
      <c r="H76" s="311"/>
      <c r="I76" s="311"/>
      <c r="J76" s="311"/>
    </row>
    <row r="77" spans="1:11" x14ac:dyDescent="0.25">
      <c r="B77" s="306"/>
      <c r="C77" s="306"/>
      <c r="D77" s="306"/>
      <c r="E77" s="306"/>
      <c r="F77" s="306"/>
      <c r="G77" s="306"/>
      <c r="H77" s="311"/>
      <c r="I77" s="311"/>
      <c r="J77" s="311"/>
    </row>
    <row r="78" spans="1:11" x14ac:dyDescent="0.25">
      <c r="B78" s="306"/>
      <c r="C78" s="306"/>
      <c r="D78" s="306"/>
      <c r="E78" s="306"/>
      <c r="F78" s="306"/>
      <c r="G78" s="306"/>
      <c r="H78" s="311"/>
      <c r="I78" s="311"/>
      <c r="J78" s="311"/>
    </row>
    <row r="79" spans="1:11" x14ac:dyDescent="0.25">
      <c r="A79" s="579" t="s">
        <v>264</v>
      </c>
      <c r="B79" s="579"/>
      <c r="C79" s="579"/>
      <c r="D79" s="579"/>
      <c r="E79" s="579"/>
      <c r="F79" s="579"/>
      <c r="G79" s="579"/>
      <c r="H79" s="579"/>
      <c r="I79" s="579"/>
      <c r="J79" s="579"/>
    </row>
    <row r="80" spans="1:11" x14ac:dyDescent="0.25">
      <c r="A80" s="579" t="s">
        <v>265</v>
      </c>
      <c r="B80" s="579"/>
      <c r="C80" s="579"/>
      <c r="D80" s="579"/>
      <c r="E80" s="579"/>
      <c r="F80" s="579"/>
      <c r="G80" s="579"/>
      <c r="H80" s="579"/>
      <c r="I80" s="579"/>
      <c r="J80" s="579"/>
    </row>
    <row r="81" spans="1:12" x14ac:dyDescent="0.25">
      <c r="B81" s="306"/>
      <c r="C81" s="306"/>
      <c r="D81" s="306"/>
      <c r="E81" s="306"/>
      <c r="F81" s="306"/>
      <c r="G81" s="306"/>
      <c r="H81" s="311"/>
      <c r="I81" s="311"/>
      <c r="J81" s="311"/>
    </row>
    <row r="82" spans="1:12" x14ac:dyDescent="0.25">
      <c r="B82" s="306"/>
      <c r="C82" s="306"/>
      <c r="D82" s="306"/>
      <c r="E82" s="306"/>
      <c r="F82" s="306"/>
      <c r="G82" s="306"/>
      <c r="H82" s="311"/>
      <c r="I82" s="311"/>
      <c r="J82" s="311"/>
    </row>
    <row r="83" spans="1:12" s="307" customFormat="1" x14ac:dyDescent="0.25">
      <c r="A83" s="375" t="s">
        <v>266</v>
      </c>
      <c r="B83" s="375"/>
      <c r="C83" s="375"/>
      <c r="D83" s="375"/>
      <c r="E83" s="375"/>
      <c r="F83" s="375"/>
      <c r="G83" s="375"/>
      <c r="H83" s="376" t="s">
        <v>267</v>
      </c>
      <c r="I83" s="376"/>
      <c r="J83" s="376"/>
      <c r="L83" s="5"/>
    </row>
    <row r="84" spans="1:12" s="307" customFormat="1" x14ac:dyDescent="0.25">
      <c r="A84" s="5"/>
      <c r="B84" s="377"/>
      <c r="C84" s="377"/>
      <c r="D84" s="377"/>
      <c r="E84" s="377"/>
      <c r="F84" s="377"/>
      <c r="G84" s="377"/>
      <c r="H84" s="376"/>
      <c r="I84" s="376"/>
      <c r="J84" s="376"/>
      <c r="L84" s="5"/>
    </row>
    <row r="85" spans="1:12" s="307" customFormat="1" x14ac:dyDescent="0.25">
      <c r="A85" s="5"/>
      <c r="B85" s="377"/>
      <c r="C85" s="377"/>
      <c r="D85" s="377"/>
      <c r="E85" s="377"/>
      <c r="F85" s="377"/>
      <c r="G85" s="377"/>
      <c r="H85" s="376"/>
      <c r="I85" s="376"/>
      <c r="J85" s="376"/>
      <c r="L85" s="5"/>
    </row>
    <row r="86" spans="1:12" s="307" customFormat="1" x14ac:dyDescent="0.25">
      <c r="A86" s="5"/>
      <c r="B86" s="378"/>
      <c r="C86" s="378"/>
      <c r="D86" s="378"/>
      <c r="E86" s="378"/>
      <c r="F86" s="378"/>
      <c r="G86" s="378"/>
      <c r="H86" s="379"/>
      <c r="I86" s="379"/>
      <c r="J86" s="379"/>
      <c r="L86" s="5"/>
    </row>
    <row r="87" spans="1:12" s="307" customFormat="1" x14ac:dyDescent="0.25">
      <c r="A87" s="5"/>
      <c r="B87" s="380"/>
      <c r="C87" s="380"/>
      <c r="D87" s="380"/>
      <c r="E87" s="380"/>
      <c r="F87" s="380"/>
      <c r="G87" s="380"/>
      <c r="H87" s="381"/>
      <c r="I87" s="382"/>
      <c r="J87" s="382"/>
      <c r="L87" s="5"/>
    </row>
    <row r="88" spans="1:12" s="307" customFormat="1" x14ac:dyDescent="0.25">
      <c r="A88" s="383" t="s">
        <v>268</v>
      </c>
      <c r="B88" s="384"/>
      <c r="C88" s="384"/>
      <c r="D88" s="384"/>
      <c r="E88" s="384"/>
      <c r="F88" s="384"/>
      <c r="G88" s="384"/>
      <c r="H88" s="381"/>
      <c r="I88" s="385"/>
      <c r="J88" s="385"/>
      <c r="L88" s="5"/>
    </row>
    <row r="89" spans="1:12" s="307" customFormat="1" x14ac:dyDescent="0.25">
      <c r="A89" s="383" t="s">
        <v>269</v>
      </c>
      <c r="B89" s="384"/>
      <c r="C89" s="384"/>
      <c r="D89" s="384"/>
      <c r="E89" s="384"/>
      <c r="F89" s="384"/>
      <c r="G89" s="384"/>
      <c r="H89" s="376"/>
      <c r="I89" s="386"/>
      <c r="J89" s="386"/>
      <c r="L89" s="5"/>
    </row>
    <row r="90" spans="1:12" s="307" customFormat="1" x14ac:dyDescent="0.25">
      <c r="A90" s="5"/>
      <c r="B90" s="306"/>
      <c r="C90" s="306"/>
      <c r="D90" s="306"/>
      <c r="E90" s="306"/>
      <c r="F90" s="306"/>
      <c r="G90" s="306"/>
      <c r="H90" s="311"/>
      <c r="I90" s="376"/>
      <c r="J90" s="376"/>
      <c r="L90" s="5"/>
    </row>
    <row r="91" spans="1:12" s="307" customFormat="1" x14ac:dyDescent="0.25">
      <c r="A91" s="5"/>
      <c r="B91" s="375"/>
      <c r="C91" s="375"/>
      <c r="D91" s="375"/>
      <c r="E91" s="375"/>
      <c r="F91" s="375"/>
      <c r="G91" s="375"/>
      <c r="H91" s="375"/>
      <c r="I91" s="375"/>
      <c r="J91" s="375"/>
      <c r="L91" s="5"/>
    </row>
    <row r="92" spans="1:12" s="307" customFormat="1" x14ac:dyDescent="0.25">
      <c r="A92" s="5"/>
      <c r="B92" s="387" t="s">
        <v>270</v>
      </c>
      <c r="C92" s="387"/>
      <c r="D92" s="387"/>
      <c r="E92" s="387"/>
      <c r="F92" s="387"/>
      <c r="G92" s="387"/>
      <c r="H92" s="388"/>
      <c r="I92" s="388"/>
      <c r="J92" s="388"/>
      <c r="L92" s="5"/>
    </row>
    <row r="93" spans="1:12" s="307" customFormat="1" x14ac:dyDescent="0.25">
      <c r="A93" s="5"/>
      <c r="B93" s="318"/>
      <c r="C93" s="318"/>
      <c r="D93" s="318"/>
      <c r="E93" s="318"/>
      <c r="F93" s="318"/>
      <c r="G93" s="318"/>
      <c r="H93" s="388"/>
      <c r="I93" s="388"/>
      <c r="J93" s="388"/>
      <c r="L93" s="5"/>
    </row>
    <row r="94" spans="1:12" s="307" customFormat="1" x14ac:dyDescent="0.25">
      <c r="A94" s="5"/>
      <c r="B94" s="318"/>
      <c r="C94" s="318"/>
      <c r="D94" s="318"/>
      <c r="E94" s="318"/>
      <c r="F94" s="318"/>
      <c r="G94" s="318"/>
      <c r="H94" s="388"/>
      <c r="I94" s="388"/>
      <c r="J94" s="388"/>
      <c r="L94" s="5"/>
    </row>
    <row r="95" spans="1:12" s="307" customFormat="1" x14ac:dyDescent="0.25">
      <c r="A95" s="5"/>
      <c r="B95" s="318"/>
      <c r="C95" s="318"/>
      <c r="D95" s="318"/>
      <c r="E95" s="318"/>
      <c r="F95" s="318"/>
      <c r="G95" s="318"/>
      <c r="H95" s="388"/>
      <c r="I95" s="388"/>
      <c r="J95" s="388"/>
      <c r="L95" s="5"/>
    </row>
    <row r="96" spans="1:12" s="307" customFormat="1" x14ac:dyDescent="0.25">
      <c r="A96" s="5"/>
      <c r="B96" s="318"/>
      <c r="C96" s="378"/>
      <c r="D96" s="378"/>
      <c r="E96" s="378"/>
      <c r="F96" s="378"/>
      <c r="G96" s="378"/>
      <c r="H96" s="379"/>
      <c r="I96" s="388"/>
      <c r="J96" s="388"/>
      <c r="L96" s="5"/>
    </row>
    <row r="97" spans="1:12" s="307" customFormat="1" x14ac:dyDescent="0.25">
      <c r="A97" s="5"/>
      <c r="B97" s="389" t="s">
        <v>271</v>
      </c>
      <c r="C97" s="389"/>
      <c r="D97" s="389"/>
      <c r="E97" s="389"/>
      <c r="F97" s="389"/>
      <c r="G97" s="389"/>
      <c r="H97" s="389"/>
      <c r="I97" s="389"/>
      <c r="J97" s="389"/>
      <c r="L97" s="5"/>
    </row>
    <row r="98" spans="1:12" s="307" customFormat="1" x14ac:dyDescent="0.25">
      <c r="A98" s="5"/>
      <c r="B98" s="389" t="s">
        <v>272</v>
      </c>
      <c r="C98" s="389"/>
      <c r="D98" s="389"/>
      <c r="E98" s="389"/>
      <c r="F98" s="389"/>
      <c r="G98" s="389"/>
      <c r="H98" s="389"/>
      <c r="I98" s="389"/>
      <c r="J98" s="389"/>
      <c r="L98" s="5"/>
    </row>
    <row r="99" spans="1:12" s="307" customFormat="1" x14ac:dyDescent="0.25">
      <c r="A99" s="5"/>
      <c r="B99" s="306"/>
      <c r="C99" s="306"/>
      <c r="D99" s="306"/>
      <c r="E99" s="306"/>
      <c r="F99" s="306"/>
      <c r="G99" s="306"/>
      <c r="H99" s="311"/>
      <c r="I99" s="311"/>
      <c r="J99" s="311"/>
      <c r="L99" s="5"/>
    </row>
  </sheetData>
  <mergeCells count="6">
    <mergeCell ref="A80:J80"/>
    <mergeCell ref="A2:K2"/>
    <mergeCell ref="A3:K3"/>
    <mergeCell ref="A4:K4"/>
    <mergeCell ref="A5:K5"/>
    <mergeCell ref="A79:J79"/>
  </mergeCells>
  <pageMargins left="0.17" right="0.19685039370078741" top="0.27559055118110237" bottom="0.43307086614173229" header="0.15748031496062992" footer="0.31496062992125984"/>
  <pageSetup scale="75" orientation="portrait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D1" zoomScale="110" zoomScaleNormal="110" workbookViewId="0">
      <selection activeCell="G29" sqref="G29"/>
    </sheetView>
  </sheetViews>
  <sheetFormatPr baseColWidth="10" defaultColWidth="0" defaultRowHeight="12" zeroHeight="1" x14ac:dyDescent="0.2"/>
  <cols>
    <col min="1" max="1" width="3.42578125" style="12" customWidth="1"/>
    <col min="2" max="3" width="3.7109375" style="12" customWidth="1"/>
    <col min="4" max="4" width="20.5703125" style="12" customWidth="1"/>
    <col min="5" max="5" width="16" style="12" customWidth="1"/>
    <col min="6" max="6" width="8.5703125" style="12" customWidth="1"/>
    <col min="7" max="7" width="13.28515625" style="26" customWidth="1"/>
    <col min="8" max="8" width="13.28515625" style="26" hidden="1" customWidth="1"/>
    <col min="9" max="9" width="15.42578125" style="26" customWidth="1"/>
    <col min="10" max="10" width="15.42578125" style="26" hidden="1" customWidth="1"/>
    <col min="11" max="11" width="7.7109375" style="12" customWidth="1"/>
    <col min="12" max="12" width="3.7109375" style="134" customWidth="1"/>
    <col min="13" max="13" width="8" style="134" customWidth="1"/>
    <col min="14" max="15" width="18.7109375" style="134" customWidth="1"/>
    <col min="16" max="16" width="11.7109375" style="134" customWidth="1"/>
    <col min="17" max="17" width="14.28515625" style="134" customWidth="1"/>
    <col min="18" max="18" width="13" style="134" hidden="1" customWidth="1"/>
    <col min="19" max="19" width="11.7109375" style="134" customWidth="1"/>
    <col min="20" max="20" width="11.85546875" style="134" hidden="1" customWidth="1"/>
    <col min="21" max="21" width="1.85546875" style="134" customWidth="1"/>
    <col min="22" max="22" width="3" style="134" customWidth="1"/>
    <col min="23" max="260" width="11.5703125" style="134" customWidth="1"/>
    <col min="261" max="261" width="3.42578125" style="134" customWidth="1"/>
    <col min="262" max="263" width="3.7109375" style="134" customWidth="1"/>
    <col min="264" max="264" width="24" style="134" customWidth="1"/>
    <col min="265" max="265" width="22.85546875" style="134" customWidth="1"/>
    <col min="266" max="266" width="20.140625" style="134" customWidth="1"/>
    <col min="267" max="268" width="18.7109375" style="134" customWidth="1"/>
    <col min="269" max="269" width="7.7109375" style="134" customWidth="1"/>
    <col min="270" max="271" width="3.7109375" style="134" customWidth="1"/>
    <col min="272" max="276" width="18.7109375" style="134" customWidth="1"/>
    <col min="277" max="277" width="1.85546875" style="134" customWidth="1"/>
    <col min="278" max="278" width="3" style="134" customWidth="1"/>
    <col min="279" max="516" width="0" style="134" hidden="1"/>
    <col min="517" max="517" width="3.42578125" style="134" customWidth="1"/>
    <col min="518" max="519" width="3.7109375" style="134" customWidth="1"/>
    <col min="520" max="520" width="24" style="134" customWidth="1"/>
    <col min="521" max="521" width="22.85546875" style="134" customWidth="1"/>
    <col min="522" max="522" width="20.140625" style="134" customWidth="1"/>
    <col min="523" max="524" width="18.7109375" style="134" customWidth="1"/>
    <col min="525" max="525" width="7.7109375" style="134" customWidth="1"/>
    <col min="526" max="527" width="3.7109375" style="134" customWidth="1"/>
    <col min="528" max="532" width="18.7109375" style="134" customWidth="1"/>
    <col min="533" max="533" width="1.85546875" style="134" customWidth="1"/>
    <col min="534" max="534" width="3" style="134" customWidth="1"/>
    <col min="535" max="772" width="0" style="134" hidden="1"/>
    <col min="773" max="773" width="3.42578125" style="134" customWidth="1"/>
    <col min="774" max="775" width="3.7109375" style="134" customWidth="1"/>
    <col min="776" max="776" width="24" style="134" customWidth="1"/>
    <col min="777" max="777" width="22.85546875" style="134" customWidth="1"/>
    <col min="778" max="778" width="20.140625" style="134" customWidth="1"/>
    <col min="779" max="780" width="18.7109375" style="134" customWidth="1"/>
    <col min="781" max="781" width="7.7109375" style="134" customWidth="1"/>
    <col min="782" max="783" width="3.7109375" style="134" customWidth="1"/>
    <col min="784" max="788" width="18.7109375" style="134" customWidth="1"/>
    <col min="789" max="789" width="1.85546875" style="134" customWidth="1"/>
    <col min="790" max="790" width="3" style="134" customWidth="1"/>
    <col min="791" max="1028" width="0" style="134" hidden="1"/>
    <col min="1029" max="1029" width="3.42578125" style="134" customWidth="1"/>
    <col min="1030" max="1031" width="3.7109375" style="134" customWidth="1"/>
    <col min="1032" max="1032" width="24" style="134" customWidth="1"/>
    <col min="1033" max="1033" width="22.85546875" style="134" customWidth="1"/>
    <col min="1034" max="1034" width="20.140625" style="134" customWidth="1"/>
    <col min="1035" max="1036" width="18.7109375" style="134" customWidth="1"/>
    <col min="1037" max="1037" width="7.7109375" style="134" customWidth="1"/>
    <col min="1038" max="1039" width="3.7109375" style="134" customWidth="1"/>
    <col min="1040" max="1044" width="18.7109375" style="134" customWidth="1"/>
    <col min="1045" max="1045" width="1.85546875" style="134" customWidth="1"/>
    <col min="1046" max="1046" width="3" style="134" customWidth="1"/>
    <col min="1047" max="1284" width="0" style="134" hidden="1"/>
    <col min="1285" max="1285" width="3.42578125" style="134" customWidth="1"/>
    <col min="1286" max="1287" width="3.7109375" style="134" customWidth="1"/>
    <col min="1288" max="1288" width="24" style="134" customWidth="1"/>
    <col min="1289" max="1289" width="22.85546875" style="134" customWidth="1"/>
    <col min="1290" max="1290" width="20.140625" style="134" customWidth="1"/>
    <col min="1291" max="1292" width="18.7109375" style="134" customWidth="1"/>
    <col min="1293" max="1293" width="7.7109375" style="134" customWidth="1"/>
    <col min="1294" max="1295" width="3.7109375" style="134" customWidth="1"/>
    <col min="1296" max="1300" width="18.7109375" style="134" customWidth="1"/>
    <col min="1301" max="1301" width="1.85546875" style="134" customWidth="1"/>
    <col min="1302" max="1302" width="3" style="134" customWidth="1"/>
    <col min="1303" max="1540" width="0" style="134" hidden="1"/>
    <col min="1541" max="1541" width="3.42578125" style="134" customWidth="1"/>
    <col min="1542" max="1543" width="3.7109375" style="134" customWidth="1"/>
    <col min="1544" max="1544" width="24" style="134" customWidth="1"/>
    <col min="1545" max="1545" width="22.85546875" style="134" customWidth="1"/>
    <col min="1546" max="1546" width="20.140625" style="134" customWidth="1"/>
    <col min="1547" max="1548" width="18.7109375" style="134" customWidth="1"/>
    <col min="1549" max="1549" width="7.7109375" style="134" customWidth="1"/>
    <col min="1550" max="1551" width="3.7109375" style="134" customWidth="1"/>
    <col min="1552" max="1556" width="18.7109375" style="134" customWidth="1"/>
    <col min="1557" max="1557" width="1.85546875" style="134" customWidth="1"/>
    <col min="1558" max="1558" width="3" style="134" customWidth="1"/>
    <col min="1559" max="1796" width="0" style="134" hidden="1"/>
    <col min="1797" max="1797" width="3.42578125" style="134" customWidth="1"/>
    <col min="1798" max="1799" width="3.7109375" style="134" customWidth="1"/>
    <col min="1800" max="1800" width="24" style="134" customWidth="1"/>
    <col min="1801" max="1801" width="22.85546875" style="134" customWidth="1"/>
    <col min="1802" max="1802" width="20.140625" style="134" customWidth="1"/>
    <col min="1803" max="1804" width="18.7109375" style="134" customWidth="1"/>
    <col min="1805" max="1805" width="7.7109375" style="134" customWidth="1"/>
    <col min="1806" max="1807" width="3.7109375" style="134" customWidth="1"/>
    <col min="1808" max="1812" width="18.7109375" style="134" customWidth="1"/>
    <col min="1813" max="1813" width="1.85546875" style="134" customWidth="1"/>
    <col min="1814" max="1814" width="3" style="134" customWidth="1"/>
    <col min="1815" max="2052" width="0" style="134" hidden="1"/>
    <col min="2053" max="2053" width="3.42578125" style="134" customWidth="1"/>
    <col min="2054" max="2055" width="3.7109375" style="134" customWidth="1"/>
    <col min="2056" max="2056" width="24" style="134" customWidth="1"/>
    <col min="2057" max="2057" width="22.85546875" style="134" customWidth="1"/>
    <col min="2058" max="2058" width="20.140625" style="134" customWidth="1"/>
    <col min="2059" max="2060" width="18.7109375" style="134" customWidth="1"/>
    <col min="2061" max="2061" width="7.7109375" style="134" customWidth="1"/>
    <col min="2062" max="2063" width="3.7109375" style="134" customWidth="1"/>
    <col min="2064" max="2068" width="18.7109375" style="134" customWidth="1"/>
    <col min="2069" max="2069" width="1.85546875" style="134" customWidth="1"/>
    <col min="2070" max="2070" width="3" style="134" customWidth="1"/>
    <col min="2071" max="2308" width="0" style="134" hidden="1"/>
    <col min="2309" max="2309" width="3.42578125" style="134" customWidth="1"/>
    <col min="2310" max="2311" width="3.7109375" style="134" customWidth="1"/>
    <col min="2312" max="2312" width="24" style="134" customWidth="1"/>
    <col min="2313" max="2313" width="22.85546875" style="134" customWidth="1"/>
    <col min="2314" max="2314" width="20.140625" style="134" customWidth="1"/>
    <col min="2315" max="2316" width="18.7109375" style="134" customWidth="1"/>
    <col min="2317" max="2317" width="7.7109375" style="134" customWidth="1"/>
    <col min="2318" max="2319" width="3.7109375" style="134" customWidth="1"/>
    <col min="2320" max="2324" width="18.7109375" style="134" customWidth="1"/>
    <col min="2325" max="2325" width="1.85546875" style="134" customWidth="1"/>
    <col min="2326" max="2326" width="3" style="134" customWidth="1"/>
    <col min="2327" max="2564" width="0" style="134" hidden="1"/>
    <col min="2565" max="2565" width="3.42578125" style="134" customWidth="1"/>
    <col min="2566" max="2567" width="3.7109375" style="134" customWidth="1"/>
    <col min="2568" max="2568" width="24" style="134" customWidth="1"/>
    <col min="2569" max="2569" width="22.85546875" style="134" customWidth="1"/>
    <col min="2570" max="2570" width="20.140625" style="134" customWidth="1"/>
    <col min="2571" max="2572" width="18.7109375" style="134" customWidth="1"/>
    <col min="2573" max="2573" width="7.7109375" style="134" customWidth="1"/>
    <col min="2574" max="2575" width="3.7109375" style="134" customWidth="1"/>
    <col min="2576" max="2580" width="18.7109375" style="134" customWidth="1"/>
    <col min="2581" max="2581" width="1.85546875" style="134" customWidth="1"/>
    <col min="2582" max="2582" width="3" style="134" customWidth="1"/>
    <col min="2583" max="2820" width="0" style="134" hidden="1"/>
    <col min="2821" max="2821" width="3.42578125" style="134" customWidth="1"/>
    <col min="2822" max="2823" width="3.7109375" style="134" customWidth="1"/>
    <col min="2824" max="2824" width="24" style="134" customWidth="1"/>
    <col min="2825" max="2825" width="22.85546875" style="134" customWidth="1"/>
    <col min="2826" max="2826" width="20.140625" style="134" customWidth="1"/>
    <col min="2827" max="2828" width="18.7109375" style="134" customWidth="1"/>
    <col min="2829" max="2829" width="7.7109375" style="134" customWidth="1"/>
    <col min="2830" max="2831" width="3.7109375" style="134" customWidth="1"/>
    <col min="2832" max="2836" width="18.7109375" style="134" customWidth="1"/>
    <col min="2837" max="2837" width="1.85546875" style="134" customWidth="1"/>
    <col min="2838" max="2838" width="3" style="134" customWidth="1"/>
    <col min="2839" max="3076" width="0" style="134" hidden="1"/>
    <col min="3077" max="3077" width="3.42578125" style="134" customWidth="1"/>
    <col min="3078" max="3079" width="3.7109375" style="134" customWidth="1"/>
    <col min="3080" max="3080" width="24" style="134" customWidth="1"/>
    <col min="3081" max="3081" width="22.85546875" style="134" customWidth="1"/>
    <col min="3082" max="3082" width="20.140625" style="134" customWidth="1"/>
    <col min="3083" max="3084" width="18.7109375" style="134" customWidth="1"/>
    <col min="3085" max="3085" width="7.7109375" style="134" customWidth="1"/>
    <col min="3086" max="3087" width="3.7109375" style="134" customWidth="1"/>
    <col min="3088" max="3092" width="18.7109375" style="134" customWidth="1"/>
    <col min="3093" max="3093" width="1.85546875" style="134" customWidth="1"/>
    <col min="3094" max="3094" width="3" style="134" customWidth="1"/>
    <col min="3095" max="3332" width="0" style="134" hidden="1"/>
    <col min="3333" max="3333" width="3.42578125" style="134" customWidth="1"/>
    <col min="3334" max="3335" width="3.7109375" style="134" customWidth="1"/>
    <col min="3336" max="3336" width="24" style="134" customWidth="1"/>
    <col min="3337" max="3337" width="22.85546875" style="134" customWidth="1"/>
    <col min="3338" max="3338" width="20.140625" style="134" customWidth="1"/>
    <col min="3339" max="3340" width="18.7109375" style="134" customWidth="1"/>
    <col min="3341" max="3341" width="7.7109375" style="134" customWidth="1"/>
    <col min="3342" max="3343" width="3.7109375" style="134" customWidth="1"/>
    <col min="3344" max="3348" width="18.7109375" style="134" customWidth="1"/>
    <col min="3349" max="3349" width="1.85546875" style="134" customWidth="1"/>
    <col min="3350" max="3350" width="3" style="134" customWidth="1"/>
    <col min="3351" max="3588" width="0" style="134" hidden="1"/>
    <col min="3589" max="3589" width="3.42578125" style="134" customWidth="1"/>
    <col min="3590" max="3591" width="3.7109375" style="134" customWidth="1"/>
    <col min="3592" max="3592" width="24" style="134" customWidth="1"/>
    <col min="3593" max="3593" width="22.85546875" style="134" customWidth="1"/>
    <col min="3594" max="3594" width="20.140625" style="134" customWidth="1"/>
    <col min="3595" max="3596" width="18.7109375" style="134" customWidth="1"/>
    <col min="3597" max="3597" width="7.7109375" style="134" customWidth="1"/>
    <col min="3598" max="3599" width="3.7109375" style="134" customWidth="1"/>
    <col min="3600" max="3604" width="18.7109375" style="134" customWidth="1"/>
    <col min="3605" max="3605" width="1.85546875" style="134" customWidth="1"/>
    <col min="3606" max="3606" width="3" style="134" customWidth="1"/>
    <col min="3607" max="3844" width="0" style="134" hidden="1"/>
    <col min="3845" max="3845" width="3.42578125" style="134" customWidth="1"/>
    <col min="3846" max="3847" width="3.7109375" style="134" customWidth="1"/>
    <col min="3848" max="3848" width="24" style="134" customWidth="1"/>
    <col min="3849" max="3849" width="22.85546875" style="134" customWidth="1"/>
    <col min="3850" max="3850" width="20.140625" style="134" customWidth="1"/>
    <col min="3851" max="3852" width="18.7109375" style="134" customWidth="1"/>
    <col min="3853" max="3853" width="7.7109375" style="134" customWidth="1"/>
    <col min="3854" max="3855" width="3.7109375" style="134" customWidth="1"/>
    <col min="3856" max="3860" width="18.7109375" style="134" customWidth="1"/>
    <col min="3861" max="3861" width="1.85546875" style="134" customWidth="1"/>
    <col min="3862" max="3862" width="3" style="134" customWidth="1"/>
    <col min="3863" max="4100" width="0" style="134" hidden="1"/>
    <col min="4101" max="4101" width="3.42578125" style="134" customWidth="1"/>
    <col min="4102" max="4103" width="3.7109375" style="134" customWidth="1"/>
    <col min="4104" max="4104" width="24" style="134" customWidth="1"/>
    <col min="4105" max="4105" width="22.85546875" style="134" customWidth="1"/>
    <col min="4106" max="4106" width="20.140625" style="134" customWidth="1"/>
    <col min="4107" max="4108" width="18.7109375" style="134" customWidth="1"/>
    <col min="4109" max="4109" width="7.7109375" style="134" customWidth="1"/>
    <col min="4110" max="4111" width="3.7109375" style="134" customWidth="1"/>
    <col min="4112" max="4116" width="18.7109375" style="134" customWidth="1"/>
    <col min="4117" max="4117" width="1.85546875" style="134" customWidth="1"/>
    <col min="4118" max="4118" width="3" style="134" customWidth="1"/>
    <col min="4119" max="4356" width="0" style="134" hidden="1"/>
    <col min="4357" max="4357" width="3.42578125" style="134" customWidth="1"/>
    <col min="4358" max="4359" width="3.7109375" style="134" customWidth="1"/>
    <col min="4360" max="4360" width="24" style="134" customWidth="1"/>
    <col min="4361" max="4361" width="22.85546875" style="134" customWidth="1"/>
    <col min="4362" max="4362" width="20.140625" style="134" customWidth="1"/>
    <col min="4363" max="4364" width="18.7109375" style="134" customWidth="1"/>
    <col min="4365" max="4365" width="7.7109375" style="134" customWidth="1"/>
    <col min="4366" max="4367" width="3.7109375" style="134" customWidth="1"/>
    <col min="4368" max="4372" width="18.7109375" style="134" customWidth="1"/>
    <col min="4373" max="4373" width="1.85546875" style="134" customWidth="1"/>
    <col min="4374" max="4374" width="3" style="134" customWidth="1"/>
    <col min="4375" max="4612" width="0" style="134" hidden="1"/>
    <col min="4613" max="4613" width="3.42578125" style="134" customWidth="1"/>
    <col min="4614" max="4615" width="3.7109375" style="134" customWidth="1"/>
    <col min="4616" max="4616" width="24" style="134" customWidth="1"/>
    <col min="4617" max="4617" width="22.85546875" style="134" customWidth="1"/>
    <col min="4618" max="4618" width="20.140625" style="134" customWidth="1"/>
    <col min="4619" max="4620" width="18.7109375" style="134" customWidth="1"/>
    <col min="4621" max="4621" width="7.7109375" style="134" customWidth="1"/>
    <col min="4622" max="4623" width="3.7109375" style="134" customWidth="1"/>
    <col min="4624" max="4628" width="18.7109375" style="134" customWidth="1"/>
    <col min="4629" max="4629" width="1.85546875" style="134" customWidth="1"/>
    <col min="4630" max="4630" width="3" style="134" customWidth="1"/>
    <col min="4631" max="4868" width="0" style="134" hidden="1"/>
    <col min="4869" max="4869" width="3.42578125" style="134" customWidth="1"/>
    <col min="4870" max="4871" width="3.7109375" style="134" customWidth="1"/>
    <col min="4872" max="4872" width="24" style="134" customWidth="1"/>
    <col min="4873" max="4873" width="22.85546875" style="134" customWidth="1"/>
    <col min="4874" max="4874" width="20.140625" style="134" customWidth="1"/>
    <col min="4875" max="4876" width="18.7109375" style="134" customWidth="1"/>
    <col min="4877" max="4877" width="7.7109375" style="134" customWidth="1"/>
    <col min="4878" max="4879" width="3.7109375" style="134" customWidth="1"/>
    <col min="4880" max="4884" width="18.7109375" style="134" customWidth="1"/>
    <col min="4885" max="4885" width="1.85546875" style="134" customWidth="1"/>
    <col min="4886" max="4886" width="3" style="134" customWidth="1"/>
    <col min="4887" max="5124" width="0" style="134" hidden="1"/>
    <col min="5125" max="5125" width="3.42578125" style="134" customWidth="1"/>
    <col min="5126" max="5127" width="3.7109375" style="134" customWidth="1"/>
    <col min="5128" max="5128" width="24" style="134" customWidth="1"/>
    <col min="5129" max="5129" width="22.85546875" style="134" customWidth="1"/>
    <col min="5130" max="5130" width="20.140625" style="134" customWidth="1"/>
    <col min="5131" max="5132" width="18.7109375" style="134" customWidth="1"/>
    <col min="5133" max="5133" width="7.7109375" style="134" customWidth="1"/>
    <col min="5134" max="5135" width="3.7109375" style="134" customWidth="1"/>
    <col min="5136" max="5140" width="18.7109375" style="134" customWidth="1"/>
    <col min="5141" max="5141" width="1.85546875" style="134" customWidth="1"/>
    <col min="5142" max="5142" width="3" style="134" customWidth="1"/>
    <col min="5143" max="5380" width="0" style="134" hidden="1"/>
    <col min="5381" max="5381" width="3.42578125" style="134" customWidth="1"/>
    <col min="5382" max="5383" width="3.7109375" style="134" customWidth="1"/>
    <col min="5384" max="5384" width="24" style="134" customWidth="1"/>
    <col min="5385" max="5385" width="22.85546875" style="134" customWidth="1"/>
    <col min="5386" max="5386" width="20.140625" style="134" customWidth="1"/>
    <col min="5387" max="5388" width="18.7109375" style="134" customWidth="1"/>
    <col min="5389" max="5389" width="7.7109375" style="134" customWidth="1"/>
    <col min="5390" max="5391" width="3.7109375" style="134" customWidth="1"/>
    <col min="5392" max="5396" width="18.7109375" style="134" customWidth="1"/>
    <col min="5397" max="5397" width="1.85546875" style="134" customWidth="1"/>
    <col min="5398" max="5398" width="3" style="134" customWidth="1"/>
    <col min="5399" max="5636" width="0" style="134" hidden="1"/>
    <col min="5637" max="5637" width="3.42578125" style="134" customWidth="1"/>
    <col min="5638" max="5639" width="3.7109375" style="134" customWidth="1"/>
    <col min="5640" max="5640" width="24" style="134" customWidth="1"/>
    <col min="5641" max="5641" width="22.85546875" style="134" customWidth="1"/>
    <col min="5642" max="5642" width="20.140625" style="134" customWidth="1"/>
    <col min="5643" max="5644" width="18.7109375" style="134" customWidth="1"/>
    <col min="5645" max="5645" width="7.7109375" style="134" customWidth="1"/>
    <col min="5646" max="5647" width="3.7109375" style="134" customWidth="1"/>
    <col min="5648" max="5652" width="18.7109375" style="134" customWidth="1"/>
    <col min="5653" max="5653" width="1.85546875" style="134" customWidth="1"/>
    <col min="5654" max="5654" width="3" style="134" customWidth="1"/>
    <col min="5655" max="5892" width="0" style="134" hidden="1"/>
    <col min="5893" max="5893" width="3.42578125" style="134" customWidth="1"/>
    <col min="5894" max="5895" width="3.7109375" style="134" customWidth="1"/>
    <col min="5896" max="5896" width="24" style="134" customWidth="1"/>
    <col min="5897" max="5897" width="22.85546875" style="134" customWidth="1"/>
    <col min="5898" max="5898" width="20.140625" style="134" customWidth="1"/>
    <col min="5899" max="5900" width="18.7109375" style="134" customWidth="1"/>
    <col min="5901" max="5901" width="7.7109375" style="134" customWidth="1"/>
    <col min="5902" max="5903" width="3.7109375" style="134" customWidth="1"/>
    <col min="5904" max="5908" width="18.7109375" style="134" customWidth="1"/>
    <col min="5909" max="5909" width="1.85546875" style="134" customWidth="1"/>
    <col min="5910" max="5910" width="3" style="134" customWidth="1"/>
    <col min="5911" max="6148" width="0" style="134" hidden="1"/>
    <col min="6149" max="6149" width="3.42578125" style="134" customWidth="1"/>
    <col min="6150" max="6151" width="3.7109375" style="134" customWidth="1"/>
    <col min="6152" max="6152" width="24" style="134" customWidth="1"/>
    <col min="6153" max="6153" width="22.85546875" style="134" customWidth="1"/>
    <col min="6154" max="6154" width="20.140625" style="134" customWidth="1"/>
    <col min="6155" max="6156" width="18.7109375" style="134" customWidth="1"/>
    <col min="6157" max="6157" width="7.7109375" style="134" customWidth="1"/>
    <col min="6158" max="6159" width="3.7109375" style="134" customWidth="1"/>
    <col min="6160" max="6164" width="18.7109375" style="134" customWidth="1"/>
    <col min="6165" max="6165" width="1.85546875" style="134" customWidth="1"/>
    <col min="6166" max="6166" width="3" style="134" customWidth="1"/>
    <col min="6167" max="6404" width="0" style="134" hidden="1"/>
    <col min="6405" max="6405" width="3.42578125" style="134" customWidth="1"/>
    <col min="6406" max="6407" width="3.7109375" style="134" customWidth="1"/>
    <col min="6408" max="6408" width="24" style="134" customWidth="1"/>
    <col min="6409" max="6409" width="22.85546875" style="134" customWidth="1"/>
    <col min="6410" max="6410" width="20.140625" style="134" customWidth="1"/>
    <col min="6411" max="6412" width="18.7109375" style="134" customWidth="1"/>
    <col min="6413" max="6413" width="7.7109375" style="134" customWidth="1"/>
    <col min="6414" max="6415" width="3.7109375" style="134" customWidth="1"/>
    <col min="6416" max="6420" width="18.7109375" style="134" customWidth="1"/>
    <col min="6421" max="6421" width="1.85546875" style="134" customWidth="1"/>
    <col min="6422" max="6422" width="3" style="134" customWidth="1"/>
    <col min="6423" max="6660" width="0" style="134" hidden="1"/>
    <col min="6661" max="6661" width="3.42578125" style="134" customWidth="1"/>
    <col min="6662" max="6663" width="3.7109375" style="134" customWidth="1"/>
    <col min="6664" max="6664" width="24" style="134" customWidth="1"/>
    <col min="6665" max="6665" width="22.85546875" style="134" customWidth="1"/>
    <col min="6666" max="6666" width="20.140625" style="134" customWidth="1"/>
    <col min="6667" max="6668" width="18.7109375" style="134" customWidth="1"/>
    <col min="6669" max="6669" width="7.7109375" style="134" customWidth="1"/>
    <col min="6670" max="6671" width="3.7109375" style="134" customWidth="1"/>
    <col min="6672" max="6676" width="18.7109375" style="134" customWidth="1"/>
    <col min="6677" max="6677" width="1.85546875" style="134" customWidth="1"/>
    <col min="6678" max="6678" width="3" style="134" customWidth="1"/>
    <col min="6679" max="6916" width="0" style="134" hidden="1"/>
    <col min="6917" max="6917" width="3.42578125" style="134" customWidth="1"/>
    <col min="6918" max="6919" width="3.7109375" style="134" customWidth="1"/>
    <col min="6920" max="6920" width="24" style="134" customWidth="1"/>
    <col min="6921" max="6921" width="22.85546875" style="134" customWidth="1"/>
    <col min="6922" max="6922" width="20.140625" style="134" customWidth="1"/>
    <col min="6923" max="6924" width="18.7109375" style="134" customWidth="1"/>
    <col min="6925" max="6925" width="7.7109375" style="134" customWidth="1"/>
    <col min="6926" max="6927" width="3.7109375" style="134" customWidth="1"/>
    <col min="6928" max="6932" width="18.7109375" style="134" customWidth="1"/>
    <col min="6933" max="6933" width="1.85546875" style="134" customWidth="1"/>
    <col min="6934" max="6934" width="3" style="134" customWidth="1"/>
    <col min="6935" max="7172" width="0" style="134" hidden="1"/>
    <col min="7173" max="7173" width="3.42578125" style="134" customWidth="1"/>
    <col min="7174" max="7175" width="3.7109375" style="134" customWidth="1"/>
    <col min="7176" max="7176" width="24" style="134" customWidth="1"/>
    <col min="7177" max="7177" width="22.85546875" style="134" customWidth="1"/>
    <col min="7178" max="7178" width="20.140625" style="134" customWidth="1"/>
    <col min="7179" max="7180" width="18.7109375" style="134" customWidth="1"/>
    <col min="7181" max="7181" width="7.7109375" style="134" customWidth="1"/>
    <col min="7182" max="7183" width="3.7109375" style="134" customWidth="1"/>
    <col min="7184" max="7188" width="18.7109375" style="134" customWidth="1"/>
    <col min="7189" max="7189" width="1.85546875" style="134" customWidth="1"/>
    <col min="7190" max="7190" width="3" style="134" customWidth="1"/>
    <col min="7191" max="7428" width="0" style="134" hidden="1"/>
    <col min="7429" max="7429" width="3.42578125" style="134" customWidth="1"/>
    <col min="7430" max="7431" width="3.7109375" style="134" customWidth="1"/>
    <col min="7432" max="7432" width="24" style="134" customWidth="1"/>
    <col min="7433" max="7433" width="22.85546875" style="134" customWidth="1"/>
    <col min="7434" max="7434" width="20.140625" style="134" customWidth="1"/>
    <col min="7435" max="7436" width="18.7109375" style="134" customWidth="1"/>
    <col min="7437" max="7437" width="7.7109375" style="134" customWidth="1"/>
    <col min="7438" max="7439" width="3.7109375" style="134" customWidth="1"/>
    <col min="7440" max="7444" width="18.7109375" style="134" customWidth="1"/>
    <col min="7445" max="7445" width="1.85546875" style="134" customWidth="1"/>
    <col min="7446" max="7446" width="3" style="134" customWidth="1"/>
    <col min="7447" max="7684" width="0" style="134" hidden="1"/>
    <col min="7685" max="7685" width="3.42578125" style="134" customWidth="1"/>
    <col min="7686" max="7687" width="3.7109375" style="134" customWidth="1"/>
    <col min="7688" max="7688" width="24" style="134" customWidth="1"/>
    <col min="7689" max="7689" width="22.85546875" style="134" customWidth="1"/>
    <col min="7690" max="7690" width="20.140625" style="134" customWidth="1"/>
    <col min="7691" max="7692" width="18.7109375" style="134" customWidth="1"/>
    <col min="7693" max="7693" width="7.7109375" style="134" customWidth="1"/>
    <col min="7694" max="7695" width="3.7109375" style="134" customWidth="1"/>
    <col min="7696" max="7700" width="18.7109375" style="134" customWidth="1"/>
    <col min="7701" max="7701" width="1.85546875" style="134" customWidth="1"/>
    <col min="7702" max="7702" width="3" style="134" customWidth="1"/>
    <col min="7703" max="7940" width="0" style="134" hidden="1"/>
    <col min="7941" max="7941" width="3.42578125" style="134" customWidth="1"/>
    <col min="7942" max="7943" width="3.7109375" style="134" customWidth="1"/>
    <col min="7944" max="7944" width="24" style="134" customWidth="1"/>
    <col min="7945" max="7945" width="22.85546875" style="134" customWidth="1"/>
    <col min="7946" max="7946" width="20.140625" style="134" customWidth="1"/>
    <col min="7947" max="7948" width="18.7109375" style="134" customWidth="1"/>
    <col min="7949" max="7949" width="7.7109375" style="134" customWidth="1"/>
    <col min="7950" max="7951" width="3.7109375" style="134" customWidth="1"/>
    <col min="7952" max="7956" width="18.7109375" style="134" customWidth="1"/>
    <col min="7957" max="7957" width="1.85546875" style="134" customWidth="1"/>
    <col min="7958" max="7958" width="3" style="134" customWidth="1"/>
    <col min="7959" max="8196" width="0" style="134" hidden="1"/>
    <col min="8197" max="8197" width="3.42578125" style="134" customWidth="1"/>
    <col min="8198" max="8199" width="3.7109375" style="134" customWidth="1"/>
    <col min="8200" max="8200" width="24" style="134" customWidth="1"/>
    <col min="8201" max="8201" width="22.85546875" style="134" customWidth="1"/>
    <col min="8202" max="8202" width="20.140625" style="134" customWidth="1"/>
    <col min="8203" max="8204" width="18.7109375" style="134" customWidth="1"/>
    <col min="8205" max="8205" width="7.7109375" style="134" customWidth="1"/>
    <col min="8206" max="8207" width="3.7109375" style="134" customWidth="1"/>
    <col min="8208" max="8212" width="18.7109375" style="134" customWidth="1"/>
    <col min="8213" max="8213" width="1.85546875" style="134" customWidth="1"/>
    <col min="8214" max="8214" width="3" style="134" customWidth="1"/>
    <col min="8215" max="8452" width="0" style="134" hidden="1"/>
    <col min="8453" max="8453" width="3.42578125" style="134" customWidth="1"/>
    <col min="8454" max="8455" width="3.7109375" style="134" customWidth="1"/>
    <col min="8456" max="8456" width="24" style="134" customWidth="1"/>
    <col min="8457" max="8457" width="22.85546875" style="134" customWidth="1"/>
    <col min="8458" max="8458" width="20.140625" style="134" customWidth="1"/>
    <col min="8459" max="8460" width="18.7109375" style="134" customWidth="1"/>
    <col min="8461" max="8461" width="7.7109375" style="134" customWidth="1"/>
    <col min="8462" max="8463" width="3.7109375" style="134" customWidth="1"/>
    <col min="8464" max="8468" width="18.7109375" style="134" customWidth="1"/>
    <col min="8469" max="8469" width="1.85546875" style="134" customWidth="1"/>
    <col min="8470" max="8470" width="3" style="134" customWidth="1"/>
    <col min="8471" max="8708" width="0" style="134" hidden="1"/>
    <col min="8709" max="8709" width="3.42578125" style="134" customWidth="1"/>
    <col min="8710" max="8711" width="3.7109375" style="134" customWidth="1"/>
    <col min="8712" max="8712" width="24" style="134" customWidth="1"/>
    <col min="8713" max="8713" width="22.85546875" style="134" customWidth="1"/>
    <col min="8714" max="8714" width="20.140625" style="134" customWidth="1"/>
    <col min="8715" max="8716" width="18.7109375" style="134" customWidth="1"/>
    <col min="8717" max="8717" width="7.7109375" style="134" customWidth="1"/>
    <col min="8718" max="8719" width="3.7109375" style="134" customWidth="1"/>
    <col min="8720" max="8724" width="18.7109375" style="134" customWidth="1"/>
    <col min="8725" max="8725" width="1.85546875" style="134" customWidth="1"/>
    <col min="8726" max="8726" width="3" style="134" customWidth="1"/>
    <col min="8727" max="8964" width="0" style="134" hidden="1"/>
    <col min="8965" max="8965" width="3.42578125" style="134" customWidth="1"/>
    <col min="8966" max="8967" width="3.7109375" style="134" customWidth="1"/>
    <col min="8968" max="8968" width="24" style="134" customWidth="1"/>
    <col min="8969" max="8969" width="22.85546875" style="134" customWidth="1"/>
    <col min="8970" max="8970" width="20.140625" style="134" customWidth="1"/>
    <col min="8971" max="8972" width="18.7109375" style="134" customWidth="1"/>
    <col min="8973" max="8973" width="7.7109375" style="134" customWidth="1"/>
    <col min="8974" max="8975" width="3.7109375" style="134" customWidth="1"/>
    <col min="8976" max="8980" width="18.7109375" style="134" customWidth="1"/>
    <col min="8981" max="8981" width="1.85546875" style="134" customWidth="1"/>
    <col min="8982" max="8982" width="3" style="134" customWidth="1"/>
    <col min="8983" max="9220" width="0" style="134" hidden="1"/>
    <col min="9221" max="9221" width="3.42578125" style="134" customWidth="1"/>
    <col min="9222" max="9223" width="3.7109375" style="134" customWidth="1"/>
    <col min="9224" max="9224" width="24" style="134" customWidth="1"/>
    <col min="9225" max="9225" width="22.85546875" style="134" customWidth="1"/>
    <col min="9226" max="9226" width="20.140625" style="134" customWidth="1"/>
    <col min="9227" max="9228" width="18.7109375" style="134" customWidth="1"/>
    <col min="9229" max="9229" width="7.7109375" style="134" customWidth="1"/>
    <col min="9230" max="9231" width="3.7109375" style="134" customWidth="1"/>
    <col min="9232" max="9236" width="18.7109375" style="134" customWidth="1"/>
    <col min="9237" max="9237" width="1.85546875" style="134" customWidth="1"/>
    <col min="9238" max="9238" width="3" style="134" customWidth="1"/>
    <col min="9239" max="9476" width="0" style="134" hidden="1"/>
    <col min="9477" max="9477" width="3.42578125" style="134" customWidth="1"/>
    <col min="9478" max="9479" width="3.7109375" style="134" customWidth="1"/>
    <col min="9480" max="9480" width="24" style="134" customWidth="1"/>
    <col min="9481" max="9481" width="22.85546875" style="134" customWidth="1"/>
    <col min="9482" max="9482" width="20.140625" style="134" customWidth="1"/>
    <col min="9483" max="9484" width="18.7109375" style="134" customWidth="1"/>
    <col min="9485" max="9485" width="7.7109375" style="134" customWidth="1"/>
    <col min="9486" max="9487" width="3.7109375" style="134" customWidth="1"/>
    <col min="9488" max="9492" width="18.7109375" style="134" customWidth="1"/>
    <col min="9493" max="9493" width="1.85546875" style="134" customWidth="1"/>
    <col min="9494" max="9494" width="3" style="134" customWidth="1"/>
    <col min="9495" max="9732" width="0" style="134" hidden="1"/>
    <col min="9733" max="9733" width="3.42578125" style="134" customWidth="1"/>
    <col min="9734" max="9735" width="3.7109375" style="134" customWidth="1"/>
    <col min="9736" max="9736" width="24" style="134" customWidth="1"/>
    <col min="9737" max="9737" width="22.85546875" style="134" customWidth="1"/>
    <col min="9738" max="9738" width="20.140625" style="134" customWidth="1"/>
    <col min="9739" max="9740" width="18.7109375" style="134" customWidth="1"/>
    <col min="9741" max="9741" width="7.7109375" style="134" customWidth="1"/>
    <col min="9742" max="9743" width="3.7109375" style="134" customWidth="1"/>
    <col min="9744" max="9748" width="18.7109375" style="134" customWidth="1"/>
    <col min="9749" max="9749" width="1.85546875" style="134" customWidth="1"/>
    <col min="9750" max="9750" width="3" style="134" customWidth="1"/>
    <col min="9751" max="9988" width="0" style="134" hidden="1"/>
    <col min="9989" max="9989" width="3.42578125" style="134" customWidth="1"/>
    <col min="9990" max="9991" width="3.7109375" style="134" customWidth="1"/>
    <col min="9992" max="9992" width="24" style="134" customWidth="1"/>
    <col min="9993" max="9993" width="22.85546875" style="134" customWidth="1"/>
    <col min="9994" max="9994" width="20.140625" style="134" customWidth="1"/>
    <col min="9995" max="9996" width="18.7109375" style="134" customWidth="1"/>
    <col min="9997" max="9997" width="7.7109375" style="134" customWidth="1"/>
    <col min="9998" max="9999" width="3.7109375" style="134" customWidth="1"/>
    <col min="10000" max="10004" width="18.7109375" style="134" customWidth="1"/>
    <col min="10005" max="10005" width="1.85546875" style="134" customWidth="1"/>
    <col min="10006" max="10006" width="3" style="134" customWidth="1"/>
    <col min="10007" max="10244" width="0" style="134" hidden="1"/>
    <col min="10245" max="10245" width="3.42578125" style="134" customWidth="1"/>
    <col min="10246" max="10247" width="3.7109375" style="134" customWidth="1"/>
    <col min="10248" max="10248" width="24" style="134" customWidth="1"/>
    <col min="10249" max="10249" width="22.85546875" style="134" customWidth="1"/>
    <col min="10250" max="10250" width="20.140625" style="134" customWidth="1"/>
    <col min="10251" max="10252" width="18.7109375" style="134" customWidth="1"/>
    <col min="10253" max="10253" width="7.7109375" style="134" customWidth="1"/>
    <col min="10254" max="10255" width="3.7109375" style="134" customWidth="1"/>
    <col min="10256" max="10260" width="18.7109375" style="134" customWidth="1"/>
    <col min="10261" max="10261" width="1.85546875" style="134" customWidth="1"/>
    <col min="10262" max="10262" width="3" style="134" customWidth="1"/>
    <col min="10263" max="10500" width="0" style="134" hidden="1"/>
    <col min="10501" max="10501" width="3.42578125" style="134" customWidth="1"/>
    <col min="10502" max="10503" width="3.7109375" style="134" customWidth="1"/>
    <col min="10504" max="10504" width="24" style="134" customWidth="1"/>
    <col min="10505" max="10505" width="22.85546875" style="134" customWidth="1"/>
    <col min="10506" max="10506" width="20.140625" style="134" customWidth="1"/>
    <col min="10507" max="10508" width="18.7109375" style="134" customWidth="1"/>
    <col min="10509" max="10509" width="7.7109375" style="134" customWidth="1"/>
    <col min="10510" max="10511" width="3.7109375" style="134" customWidth="1"/>
    <col min="10512" max="10516" width="18.7109375" style="134" customWidth="1"/>
    <col min="10517" max="10517" width="1.85546875" style="134" customWidth="1"/>
    <col min="10518" max="10518" width="3" style="134" customWidth="1"/>
    <col min="10519" max="10756" width="0" style="134" hidden="1"/>
    <col min="10757" max="10757" width="3.42578125" style="134" customWidth="1"/>
    <col min="10758" max="10759" width="3.7109375" style="134" customWidth="1"/>
    <col min="10760" max="10760" width="24" style="134" customWidth="1"/>
    <col min="10761" max="10761" width="22.85546875" style="134" customWidth="1"/>
    <col min="10762" max="10762" width="20.140625" style="134" customWidth="1"/>
    <col min="10763" max="10764" width="18.7109375" style="134" customWidth="1"/>
    <col min="10765" max="10765" width="7.7109375" style="134" customWidth="1"/>
    <col min="10766" max="10767" width="3.7109375" style="134" customWidth="1"/>
    <col min="10768" max="10772" width="18.7109375" style="134" customWidth="1"/>
    <col min="10773" max="10773" width="1.85546875" style="134" customWidth="1"/>
    <col min="10774" max="10774" width="3" style="134" customWidth="1"/>
    <col min="10775" max="11012" width="0" style="134" hidden="1"/>
    <col min="11013" max="11013" width="3.42578125" style="134" customWidth="1"/>
    <col min="11014" max="11015" width="3.7109375" style="134" customWidth="1"/>
    <col min="11016" max="11016" width="24" style="134" customWidth="1"/>
    <col min="11017" max="11017" width="22.85546875" style="134" customWidth="1"/>
    <col min="11018" max="11018" width="20.140625" style="134" customWidth="1"/>
    <col min="11019" max="11020" width="18.7109375" style="134" customWidth="1"/>
    <col min="11021" max="11021" width="7.7109375" style="134" customWidth="1"/>
    <col min="11022" max="11023" width="3.7109375" style="134" customWidth="1"/>
    <col min="11024" max="11028" width="18.7109375" style="134" customWidth="1"/>
    <col min="11029" max="11029" width="1.85546875" style="134" customWidth="1"/>
    <col min="11030" max="11030" width="3" style="134" customWidth="1"/>
    <col min="11031" max="11268" width="0" style="134" hidden="1"/>
    <col min="11269" max="11269" width="3.42578125" style="134" customWidth="1"/>
    <col min="11270" max="11271" width="3.7109375" style="134" customWidth="1"/>
    <col min="11272" max="11272" width="24" style="134" customWidth="1"/>
    <col min="11273" max="11273" width="22.85546875" style="134" customWidth="1"/>
    <col min="11274" max="11274" width="20.140625" style="134" customWidth="1"/>
    <col min="11275" max="11276" width="18.7109375" style="134" customWidth="1"/>
    <col min="11277" max="11277" width="7.7109375" style="134" customWidth="1"/>
    <col min="11278" max="11279" width="3.7109375" style="134" customWidth="1"/>
    <col min="11280" max="11284" width="18.7109375" style="134" customWidth="1"/>
    <col min="11285" max="11285" width="1.85546875" style="134" customWidth="1"/>
    <col min="11286" max="11286" width="3" style="134" customWidth="1"/>
    <col min="11287" max="11524" width="0" style="134" hidden="1"/>
    <col min="11525" max="11525" width="3.42578125" style="134" customWidth="1"/>
    <col min="11526" max="11527" width="3.7109375" style="134" customWidth="1"/>
    <col min="11528" max="11528" width="24" style="134" customWidth="1"/>
    <col min="11529" max="11529" width="22.85546875" style="134" customWidth="1"/>
    <col min="11530" max="11530" width="20.140625" style="134" customWidth="1"/>
    <col min="11531" max="11532" width="18.7109375" style="134" customWidth="1"/>
    <col min="11533" max="11533" width="7.7109375" style="134" customWidth="1"/>
    <col min="11534" max="11535" width="3.7109375" style="134" customWidth="1"/>
    <col min="11536" max="11540" width="18.7109375" style="134" customWidth="1"/>
    <col min="11541" max="11541" width="1.85546875" style="134" customWidth="1"/>
    <col min="11542" max="11542" width="3" style="134" customWidth="1"/>
    <col min="11543" max="11780" width="0" style="134" hidden="1"/>
    <col min="11781" max="11781" width="3.42578125" style="134" customWidth="1"/>
    <col min="11782" max="11783" width="3.7109375" style="134" customWidth="1"/>
    <col min="11784" max="11784" width="24" style="134" customWidth="1"/>
    <col min="11785" max="11785" width="22.85546875" style="134" customWidth="1"/>
    <col min="11786" max="11786" width="20.140625" style="134" customWidth="1"/>
    <col min="11787" max="11788" width="18.7109375" style="134" customWidth="1"/>
    <col min="11789" max="11789" width="7.7109375" style="134" customWidth="1"/>
    <col min="11790" max="11791" width="3.7109375" style="134" customWidth="1"/>
    <col min="11792" max="11796" width="18.7109375" style="134" customWidth="1"/>
    <col min="11797" max="11797" width="1.85546875" style="134" customWidth="1"/>
    <col min="11798" max="11798" width="3" style="134" customWidth="1"/>
    <col min="11799" max="12036" width="0" style="134" hidden="1"/>
    <col min="12037" max="12037" width="3.42578125" style="134" customWidth="1"/>
    <col min="12038" max="12039" width="3.7109375" style="134" customWidth="1"/>
    <col min="12040" max="12040" width="24" style="134" customWidth="1"/>
    <col min="12041" max="12041" width="22.85546875" style="134" customWidth="1"/>
    <col min="12042" max="12042" width="20.140625" style="134" customWidth="1"/>
    <col min="12043" max="12044" width="18.7109375" style="134" customWidth="1"/>
    <col min="12045" max="12045" width="7.7109375" style="134" customWidth="1"/>
    <col min="12046" max="12047" width="3.7109375" style="134" customWidth="1"/>
    <col min="12048" max="12052" width="18.7109375" style="134" customWidth="1"/>
    <col min="12053" max="12053" width="1.85546875" style="134" customWidth="1"/>
    <col min="12054" max="12054" width="3" style="134" customWidth="1"/>
    <col min="12055" max="12292" width="0" style="134" hidden="1"/>
    <col min="12293" max="12293" width="3.42578125" style="134" customWidth="1"/>
    <col min="12294" max="12295" width="3.7109375" style="134" customWidth="1"/>
    <col min="12296" max="12296" width="24" style="134" customWidth="1"/>
    <col min="12297" max="12297" width="22.85546875" style="134" customWidth="1"/>
    <col min="12298" max="12298" width="20.140625" style="134" customWidth="1"/>
    <col min="12299" max="12300" width="18.7109375" style="134" customWidth="1"/>
    <col min="12301" max="12301" width="7.7109375" style="134" customWidth="1"/>
    <col min="12302" max="12303" width="3.7109375" style="134" customWidth="1"/>
    <col min="12304" max="12308" width="18.7109375" style="134" customWidth="1"/>
    <col min="12309" max="12309" width="1.85546875" style="134" customWidth="1"/>
    <col min="12310" max="12310" width="3" style="134" customWidth="1"/>
    <col min="12311" max="12548" width="0" style="134" hidden="1"/>
    <col min="12549" max="12549" width="3.42578125" style="134" customWidth="1"/>
    <col min="12550" max="12551" width="3.7109375" style="134" customWidth="1"/>
    <col min="12552" max="12552" width="24" style="134" customWidth="1"/>
    <col min="12553" max="12553" width="22.85546875" style="134" customWidth="1"/>
    <col min="12554" max="12554" width="20.140625" style="134" customWidth="1"/>
    <col min="12555" max="12556" width="18.7109375" style="134" customWidth="1"/>
    <col min="12557" max="12557" width="7.7109375" style="134" customWidth="1"/>
    <col min="12558" max="12559" width="3.7109375" style="134" customWidth="1"/>
    <col min="12560" max="12564" width="18.7109375" style="134" customWidth="1"/>
    <col min="12565" max="12565" width="1.85546875" style="134" customWidth="1"/>
    <col min="12566" max="12566" width="3" style="134" customWidth="1"/>
    <col min="12567" max="12804" width="0" style="134" hidden="1"/>
    <col min="12805" max="12805" width="3.42578125" style="134" customWidth="1"/>
    <col min="12806" max="12807" width="3.7109375" style="134" customWidth="1"/>
    <col min="12808" max="12808" width="24" style="134" customWidth="1"/>
    <col min="12809" max="12809" width="22.85546875" style="134" customWidth="1"/>
    <col min="12810" max="12810" width="20.140625" style="134" customWidth="1"/>
    <col min="12811" max="12812" width="18.7109375" style="134" customWidth="1"/>
    <col min="12813" max="12813" width="7.7109375" style="134" customWidth="1"/>
    <col min="12814" max="12815" width="3.7109375" style="134" customWidth="1"/>
    <col min="12816" max="12820" width="18.7109375" style="134" customWidth="1"/>
    <col min="12821" max="12821" width="1.85546875" style="134" customWidth="1"/>
    <col min="12822" max="12822" width="3" style="134" customWidth="1"/>
    <col min="12823" max="13060" width="0" style="134" hidden="1"/>
    <col min="13061" max="13061" width="3.42578125" style="134" customWidth="1"/>
    <col min="13062" max="13063" width="3.7109375" style="134" customWidth="1"/>
    <col min="13064" max="13064" width="24" style="134" customWidth="1"/>
    <col min="13065" max="13065" width="22.85546875" style="134" customWidth="1"/>
    <col min="13066" max="13066" width="20.140625" style="134" customWidth="1"/>
    <col min="13067" max="13068" width="18.7109375" style="134" customWidth="1"/>
    <col min="13069" max="13069" width="7.7109375" style="134" customWidth="1"/>
    <col min="13070" max="13071" width="3.7109375" style="134" customWidth="1"/>
    <col min="13072" max="13076" width="18.7109375" style="134" customWidth="1"/>
    <col min="13077" max="13077" width="1.85546875" style="134" customWidth="1"/>
    <col min="13078" max="13078" width="3" style="134" customWidth="1"/>
    <col min="13079" max="13316" width="0" style="134" hidden="1"/>
    <col min="13317" max="13317" width="3.42578125" style="134" customWidth="1"/>
    <col min="13318" max="13319" width="3.7109375" style="134" customWidth="1"/>
    <col min="13320" max="13320" width="24" style="134" customWidth="1"/>
    <col min="13321" max="13321" width="22.85546875" style="134" customWidth="1"/>
    <col min="13322" max="13322" width="20.140625" style="134" customWidth="1"/>
    <col min="13323" max="13324" width="18.7109375" style="134" customWidth="1"/>
    <col min="13325" max="13325" width="7.7109375" style="134" customWidth="1"/>
    <col min="13326" max="13327" width="3.7109375" style="134" customWidth="1"/>
    <col min="13328" max="13332" width="18.7109375" style="134" customWidth="1"/>
    <col min="13333" max="13333" width="1.85546875" style="134" customWidth="1"/>
    <col min="13334" max="13334" width="3" style="134" customWidth="1"/>
    <col min="13335" max="13572" width="0" style="134" hidden="1"/>
    <col min="13573" max="13573" width="3.42578125" style="134" customWidth="1"/>
    <col min="13574" max="13575" width="3.7109375" style="134" customWidth="1"/>
    <col min="13576" max="13576" width="24" style="134" customWidth="1"/>
    <col min="13577" max="13577" width="22.85546875" style="134" customWidth="1"/>
    <col min="13578" max="13578" width="20.140625" style="134" customWidth="1"/>
    <col min="13579" max="13580" width="18.7109375" style="134" customWidth="1"/>
    <col min="13581" max="13581" width="7.7109375" style="134" customWidth="1"/>
    <col min="13582" max="13583" width="3.7109375" style="134" customWidth="1"/>
    <col min="13584" max="13588" width="18.7109375" style="134" customWidth="1"/>
    <col min="13589" max="13589" width="1.85546875" style="134" customWidth="1"/>
    <col min="13590" max="13590" width="3" style="134" customWidth="1"/>
    <col min="13591" max="13828" width="0" style="134" hidden="1"/>
    <col min="13829" max="13829" width="3.42578125" style="134" customWidth="1"/>
    <col min="13830" max="13831" width="3.7109375" style="134" customWidth="1"/>
    <col min="13832" max="13832" width="24" style="134" customWidth="1"/>
    <col min="13833" max="13833" width="22.85546875" style="134" customWidth="1"/>
    <col min="13834" max="13834" width="20.140625" style="134" customWidth="1"/>
    <col min="13835" max="13836" width="18.7109375" style="134" customWidth="1"/>
    <col min="13837" max="13837" width="7.7109375" style="134" customWidth="1"/>
    <col min="13838" max="13839" width="3.7109375" style="134" customWidth="1"/>
    <col min="13840" max="13844" width="18.7109375" style="134" customWidth="1"/>
    <col min="13845" max="13845" width="1.85546875" style="134" customWidth="1"/>
    <col min="13846" max="13846" width="3" style="134" customWidth="1"/>
    <col min="13847" max="14084" width="0" style="134" hidden="1"/>
    <col min="14085" max="14085" width="3.42578125" style="134" customWidth="1"/>
    <col min="14086" max="14087" width="3.7109375" style="134" customWidth="1"/>
    <col min="14088" max="14088" width="24" style="134" customWidth="1"/>
    <col min="14089" max="14089" width="22.85546875" style="134" customWidth="1"/>
    <col min="14090" max="14090" width="20.140625" style="134" customWidth="1"/>
    <col min="14091" max="14092" width="18.7109375" style="134" customWidth="1"/>
    <col min="14093" max="14093" width="7.7109375" style="134" customWidth="1"/>
    <col min="14094" max="14095" width="3.7109375" style="134" customWidth="1"/>
    <col min="14096" max="14100" width="18.7109375" style="134" customWidth="1"/>
    <col min="14101" max="14101" width="1.85546875" style="134" customWidth="1"/>
    <col min="14102" max="14102" width="3" style="134" customWidth="1"/>
    <col min="14103" max="14340" width="0" style="134" hidden="1"/>
    <col min="14341" max="14341" width="3.42578125" style="134" customWidth="1"/>
    <col min="14342" max="14343" width="3.7109375" style="134" customWidth="1"/>
    <col min="14344" max="14344" width="24" style="134" customWidth="1"/>
    <col min="14345" max="14345" width="22.85546875" style="134" customWidth="1"/>
    <col min="14346" max="14346" width="20.140625" style="134" customWidth="1"/>
    <col min="14347" max="14348" width="18.7109375" style="134" customWidth="1"/>
    <col min="14349" max="14349" width="7.7109375" style="134" customWidth="1"/>
    <col min="14350" max="14351" width="3.7109375" style="134" customWidth="1"/>
    <col min="14352" max="14356" width="18.7109375" style="134" customWidth="1"/>
    <col min="14357" max="14357" width="1.85546875" style="134" customWidth="1"/>
    <col min="14358" max="14358" width="3" style="134" customWidth="1"/>
    <col min="14359" max="14596" width="0" style="134" hidden="1"/>
    <col min="14597" max="14597" width="3.42578125" style="134" customWidth="1"/>
    <col min="14598" max="14599" width="3.7109375" style="134" customWidth="1"/>
    <col min="14600" max="14600" width="24" style="134" customWidth="1"/>
    <col min="14601" max="14601" width="22.85546875" style="134" customWidth="1"/>
    <col min="14602" max="14602" width="20.140625" style="134" customWidth="1"/>
    <col min="14603" max="14604" width="18.7109375" style="134" customWidth="1"/>
    <col min="14605" max="14605" width="7.7109375" style="134" customWidth="1"/>
    <col min="14606" max="14607" width="3.7109375" style="134" customWidth="1"/>
    <col min="14608" max="14612" width="18.7109375" style="134" customWidth="1"/>
    <col min="14613" max="14613" width="1.85546875" style="134" customWidth="1"/>
    <col min="14614" max="14614" width="3" style="134" customWidth="1"/>
    <col min="14615" max="14852" width="0" style="134" hidden="1"/>
    <col min="14853" max="14853" width="3.42578125" style="134" customWidth="1"/>
    <col min="14854" max="14855" width="3.7109375" style="134" customWidth="1"/>
    <col min="14856" max="14856" width="24" style="134" customWidth="1"/>
    <col min="14857" max="14857" width="22.85546875" style="134" customWidth="1"/>
    <col min="14858" max="14858" width="20.140625" style="134" customWidth="1"/>
    <col min="14859" max="14860" width="18.7109375" style="134" customWidth="1"/>
    <col min="14861" max="14861" width="7.7109375" style="134" customWidth="1"/>
    <col min="14862" max="14863" width="3.7109375" style="134" customWidth="1"/>
    <col min="14864" max="14868" width="18.7109375" style="134" customWidth="1"/>
    <col min="14869" max="14869" width="1.85546875" style="134" customWidth="1"/>
    <col min="14870" max="14870" width="3" style="134" customWidth="1"/>
    <col min="14871" max="15108" width="0" style="134" hidden="1"/>
    <col min="15109" max="15109" width="3.42578125" style="134" customWidth="1"/>
    <col min="15110" max="15111" width="3.7109375" style="134" customWidth="1"/>
    <col min="15112" max="15112" width="24" style="134" customWidth="1"/>
    <col min="15113" max="15113" width="22.85546875" style="134" customWidth="1"/>
    <col min="15114" max="15114" width="20.140625" style="134" customWidth="1"/>
    <col min="15115" max="15116" width="18.7109375" style="134" customWidth="1"/>
    <col min="15117" max="15117" width="7.7109375" style="134" customWidth="1"/>
    <col min="15118" max="15119" width="3.7109375" style="134" customWidth="1"/>
    <col min="15120" max="15124" width="18.7109375" style="134" customWidth="1"/>
    <col min="15125" max="15125" width="1.85546875" style="134" customWidth="1"/>
    <col min="15126" max="15126" width="3" style="134" customWidth="1"/>
    <col min="15127" max="15364" width="0" style="134" hidden="1"/>
    <col min="15365" max="15365" width="3.42578125" style="134" customWidth="1"/>
    <col min="15366" max="15367" width="3.7109375" style="134" customWidth="1"/>
    <col min="15368" max="15368" width="24" style="134" customWidth="1"/>
    <col min="15369" max="15369" width="22.85546875" style="134" customWidth="1"/>
    <col min="15370" max="15370" width="20.140625" style="134" customWidth="1"/>
    <col min="15371" max="15372" width="18.7109375" style="134" customWidth="1"/>
    <col min="15373" max="15373" width="7.7109375" style="134" customWidth="1"/>
    <col min="15374" max="15375" width="3.7109375" style="134" customWidth="1"/>
    <col min="15376" max="15380" width="18.7109375" style="134" customWidth="1"/>
    <col min="15381" max="15381" width="1.85546875" style="134" customWidth="1"/>
    <col min="15382" max="15382" width="3" style="134" customWidth="1"/>
    <col min="15383" max="15620" width="0" style="134" hidden="1"/>
    <col min="15621" max="15621" width="3.42578125" style="134" customWidth="1"/>
    <col min="15622" max="15623" width="3.7109375" style="134" customWidth="1"/>
    <col min="15624" max="15624" width="24" style="134" customWidth="1"/>
    <col min="15625" max="15625" width="22.85546875" style="134" customWidth="1"/>
    <col min="15626" max="15626" width="20.140625" style="134" customWidth="1"/>
    <col min="15627" max="15628" width="18.7109375" style="134" customWidth="1"/>
    <col min="15629" max="15629" width="7.7109375" style="134" customWidth="1"/>
    <col min="15630" max="15631" width="3.7109375" style="134" customWidth="1"/>
    <col min="15632" max="15636" width="18.7109375" style="134" customWidth="1"/>
    <col min="15637" max="15637" width="1.85546875" style="134" customWidth="1"/>
    <col min="15638" max="15638" width="3" style="134" customWidth="1"/>
    <col min="15639" max="15876" width="0" style="134" hidden="1"/>
    <col min="15877" max="15877" width="3.42578125" style="134" customWidth="1"/>
    <col min="15878" max="15879" width="3.7109375" style="134" customWidth="1"/>
    <col min="15880" max="15880" width="24" style="134" customWidth="1"/>
    <col min="15881" max="15881" width="22.85546875" style="134" customWidth="1"/>
    <col min="15882" max="15882" width="20.140625" style="134" customWidth="1"/>
    <col min="15883" max="15884" width="18.7109375" style="134" customWidth="1"/>
    <col min="15885" max="15885" width="7.7109375" style="134" customWidth="1"/>
    <col min="15886" max="15887" width="3.7109375" style="134" customWidth="1"/>
    <col min="15888" max="15892" width="18.7109375" style="134" customWidth="1"/>
    <col min="15893" max="15893" width="1.85546875" style="134" customWidth="1"/>
    <col min="15894" max="15894" width="3" style="134" customWidth="1"/>
    <col min="15895" max="16132" width="0" style="134" hidden="1"/>
    <col min="16133" max="16133" width="3.42578125" style="134" customWidth="1"/>
    <col min="16134" max="16135" width="3.7109375" style="134" customWidth="1"/>
    <col min="16136" max="16136" width="24" style="134" customWidth="1"/>
    <col min="16137" max="16137" width="22.85546875" style="134" customWidth="1"/>
    <col min="16138" max="16138" width="20.140625" style="134" customWidth="1"/>
    <col min="16139" max="16140" width="18.7109375" style="134" customWidth="1"/>
    <col min="16141" max="16141" width="7.7109375" style="134" customWidth="1"/>
    <col min="16142" max="16143" width="3.7109375" style="134" customWidth="1"/>
    <col min="16144" max="16148" width="18.7109375" style="134" customWidth="1"/>
    <col min="16149" max="16149" width="1.85546875" style="134" customWidth="1"/>
    <col min="16150" max="16150" width="3" style="134" customWidth="1"/>
    <col min="16151" max="16384" width="0" style="134" hidden="1"/>
  </cols>
  <sheetData>
    <row r="1" spans="1:21" x14ac:dyDescent="0.2"/>
    <row r="2" spans="1:21" s="6" customFormat="1" x14ac:dyDescent="0.2">
      <c r="B2" s="7"/>
      <c r="C2" s="7"/>
      <c r="D2" s="7"/>
      <c r="E2" s="584" t="s">
        <v>345</v>
      </c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428"/>
      <c r="S2" s="7"/>
      <c r="T2" s="7"/>
      <c r="U2" s="7"/>
    </row>
    <row r="3" spans="1:21" x14ac:dyDescent="0.2">
      <c r="B3" s="7"/>
      <c r="C3" s="7"/>
      <c r="D3" s="7"/>
      <c r="E3" s="584" t="s">
        <v>344</v>
      </c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428"/>
      <c r="S3" s="7"/>
      <c r="T3" s="7"/>
      <c r="U3" s="7"/>
    </row>
    <row r="4" spans="1:21" x14ac:dyDescent="0.2">
      <c r="B4" s="7"/>
      <c r="C4" s="7"/>
      <c r="D4" s="7"/>
      <c r="E4" s="584" t="s">
        <v>383</v>
      </c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428"/>
      <c r="S4" s="7"/>
      <c r="T4" s="7"/>
      <c r="U4" s="7"/>
    </row>
    <row r="5" spans="1:21" x14ac:dyDescent="0.2">
      <c r="B5" s="7"/>
      <c r="C5" s="7"/>
      <c r="D5" s="7"/>
      <c r="E5" s="591" t="s">
        <v>316</v>
      </c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428"/>
      <c r="S5" s="7"/>
      <c r="T5" s="7"/>
      <c r="U5" s="7"/>
    </row>
    <row r="6" spans="1:21" x14ac:dyDescent="0.2">
      <c r="C6" s="116"/>
      <c r="D6" s="213"/>
      <c r="E6" s="9"/>
      <c r="F6" s="9"/>
      <c r="G6" s="9"/>
      <c r="H6" s="428"/>
      <c r="I6" s="9"/>
      <c r="J6" s="428"/>
      <c r="K6" s="9"/>
      <c r="L6" s="9"/>
      <c r="M6" s="9"/>
      <c r="N6" s="9"/>
      <c r="O6" s="9"/>
      <c r="P6" s="9"/>
      <c r="Q6" s="7"/>
      <c r="R6" s="7"/>
      <c r="S6" s="6"/>
      <c r="T6" s="6"/>
      <c r="U6" s="6"/>
    </row>
    <row r="7" spans="1:21" x14ac:dyDescent="0.2">
      <c r="A7" s="135"/>
      <c r="B7" s="597" t="s">
        <v>61</v>
      </c>
      <c r="C7" s="597"/>
      <c r="D7" s="597"/>
      <c r="E7" s="568" t="s">
        <v>194</v>
      </c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429"/>
      <c r="S7" s="136"/>
      <c r="T7" s="440"/>
      <c r="U7" s="6"/>
    </row>
    <row r="8" spans="1:21" s="6" customFormat="1" x14ac:dyDescent="0.2">
      <c r="A8" s="12"/>
      <c r="B8" s="116"/>
      <c r="C8" s="116"/>
      <c r="D8" s="213"/>
      <c r="E8" s="116"/>
      <c r="F8" s="116"/>
      <c r="G8" s="214"/>
      <c r="H8" s="214"/>
      <c r="I8" s="214"/>
      <c r="J8" s="214"/>
      <c r="K8" s="213"/>
    </row>
    <row r="9" spans="1:21" s="6" customFormat="1" x14ac:dyDescent="0.2">
      <c r="A9" s="12"/>
      <c r="B9" s="12"/>
      <c r="C9" s="215"/>
      <c r="D9" s="213"/>
      <c r="E9" s="215"/>
      <c r="F9" s="215"/>
      <c r="G9" s="216"/>
      <c r="H9" s="216"/>
      <c r="I9" s="216"/>
      <c r="J9" s="216"/>
      <c r="K9" s="213"/>
    </row>
    <row r="10" spans="1:21" s="6" customFormat="1" x14ac:dyDescent="0.2">
      <c r="A10" s="217"/>
      <c r="B10" s="598" t="s">
        <v>0</v>
      </c>
      <c r="C10" s="599"/>
      <c r="D10" s="599"/>
      <c r="E10" s="599"/>
      <c r="F10" s="18"/>
      <c r="G10" s="17">
        <v>2020</v>
      </c>
      <c r="H10" s="17">
        <v>2017</v>
      </c>
      <c r="I10" s="17">
        <v>2019</v>
      </c>
      <c r="J10" s="17">
        <v>2016</v>
      </c>
      <c r="K10" s="218"/>
      <c r="L10" s="599" t="s">
        <v>0</v>
      </c>
      <c r="M10" s="599"/>
      <c r="N10" s="599"/>
      <c r="O10" s="599"/>
      <c r="P10" s="18"/>
      <c r="Q10" s="17">
        <v>2020</v>
      </c>
      <c r="R10" s="17">
        <v>2017</v>
      </c>
      <c r="S10" s="17">
        <v>2019</v>
      </c>
      <c r="T10" s="17">
        <v>2016</v>
      </c>
      <c r="U10" s="219"/>
    </row>
    <row r="11" spans="1:21" s="6" customFormat="1" x14ac:dyDescent="0.2">
      <c r="A11" s="12"/>
      <c r="B11" s="20"/>
      <c r="C11" s="12"/>
      <c r="D11" s="21"/>
      <c r="E11" s="21"/>
      <c r="F11" s="21"/>
      <c r="G11" s="220"/>
      <c r="H11" s="220"/>
      <c r="I11" s="220"/>
      <c r="J11" s="220"/>
      <c r="K11" s="12"/>
      <c r="U11" s="23"/>
    </row>
    <row r="12" spans="1:21" s="6" customFormat="1" x14ac:dyDescent="0.2">
      <c r="A12" s="26"/>
      <c r="B12" s="118"/>
      <c r="C12" s="119"/>
      <c r="D12" s="119"/>
      <c r="E12" s="119"/>
      <c r="F12" s="119"/>
      <c r="G12" s="220"/>
      <c r="H12" s="220"/>
      <c r="I12" s="220"/>
      <c r="J12" s="220"/>
      <c r="K12" s="26"/>
      <c r="U12" s="23"/>
    </row>
    <row r="13" spans="1:21" x14ac:dyDescent="0.2">
      <c r="A13" s="26"/>
      <c r="B13" s="600" t="s">
        <v>164</v>
      </c>
      <c r="C13" s="601"/>
      <c r="D13" s="601"/>
      <c r="E13" s="601"/>
      <c r="F13" s="601"/>
      <c r="G13" s="487">
        <v>1000</v>
      </c>
      <c r="H13" s="487"/>
      <c r="I13" s="487">
        <v>1000</v>
      </c>
      <c r="J13" s="220"/>
      <c r="K13" s="26"/>
      <c r="L13" s="601" t="s">
        <v>165</v>
      </c>
      <c r="M13" s="601"/>
      <c r="N13" s="601"/>
      <c r="O13" s="601"/>
      <c r="P13" s="601"/>
      <c r="Q13" s="488">
        <v>1000</v>
      </c>
      <c r="R13" s="488"/>
      <c r="S13" s="488">
        <v>1000</v>
      </c>
      <c r="T13" s="221"/>
      <c r="U13" s="23"/>
    </row>
    <row r="14" spans="1:21" x14ac:dyDescent="0.2">
      <c r="A14" s="26"/>
      <c r="B14" s="118"/>
      <c r="C14" s="119"/>
      <c r="D14" s="26"/>
      <c r="E14" s="119"/>
      <c r="F14" s="119"/>
      <c r="G14" s="220"/>
      <c r="H14" s="220"/>
      <c r="I14" s="220"/>
      <c r="J14" s="220"/>
      <c r="K14" s="26"/>
      <c r="L14" s="26"/>
      <c r="M14" s="119"/>
      <c r="N14" s="119"/>
      <c r="O14" s="119"/>
      <c r="P14" s="119"/>
      <c r="Q14" s="221"/>
      <c r="R14" s="221"/>
      <c r="S14" s="221"/>
      <c r="T14" s="221"/>
      <c r="U14" s="23"/>
    </row>
    <row r="15" spans="1:21" x14ac:dyDescent="0.2">
      <c r="A15" s="26"/>
      <c r="B15" s="118"/>
      <c r="C15" s="601" t="s">
        <v>124</v>
      </c>
      <c r="D15" s="601"/>
      <c r="E15" s="601"/>
      <c r="F15" s="601"/>
      <c r="G15" s="222">
        <f>SUM(G16:G26)</f>
        <v>16639194</v>
      </c>
      <c r="H15" s="222">
        <f>SUM(H16:H26)</f>
        <v>16638.244999999999</v>
      </c>
      <c r="I15" s="222">
        <f>SUM(I16:I26)</f>
        <v>17845869</v>
      </c>
      <c r="J15" s="222">
        <f>SUM(J16:J26)</f>
        <v>17845.868999999999</v>
      </c>
      <c r="K15" s="26"/>
      <c r="L15" s="26"/>
      <c r="M15" s="601" t="s">
        <v>124</v>
      </c>
      <c r="N15" s="601"/>
      <c r="O15" s="601"/>
      <c r="P15" s="601"/>
      <c r="Q15" s="222">
        <f>SUM(Q16:Q18)</f>
        <v>0</v>
      </c>
      <c r="R15" s="222">
        <f>SUM(R16:R18)</f>
        <v>0</v>
      </c>
      <c r="S15" s="222">
        <f>SUM(S16:S18)</f>
        <v>0</v>
      </c>
      <c r="T15" s="222">
        <f>SUM(T16:T18)</f>
        <v>0</v>
      </c>
      <c r="U15" s="23"/>
    </row>
    <row r="16" spans="1:21" x14ac:dyDescent="0.2">
      <c r="A16" s="26"/>
      <c r="B16" s="118"/>
      <c r="C16" s="119"/>
      <c r="D16" s="602" t="s">
        <v>5</v>
      </c>
      <c r="E16" s="602"/>
      <c r="F16" s="602"/>
      <c r="G16" s="223">
        <v>0</v>
      </c>
      <c r="H16" s="223">
        <v>0</v>
      </c>
      <c r="I16" s="223">
        <v>0</v>
      </c>
      <c r="J16" s="223">
        <f>+I16/$I$13</f>
        <v>0</v>
      </c>
      <c r="K16" s="26"/>
      <c r="L16" s="26"/>
      <c r="M16" s="6"/>
      <c r="N16" s="603" t="s">
        <v>93</v>
      </c>
      <c r="O16" s="603"/>
      <c r="P16" s="603"/>
      <c r="Q16" s="223">
        <v>0</v>
      </c>
      <c r="R16" s="223">
        <v>0</v>
      </c>
      <c r="S16" s="223">
        <v>0</v>
      </c>
      <c r="T16" s="223">
        <v>0</v>
      </c>
      <c r="U16" s="23"/>
    </row>
    <row r="17" spans="1:21" x14ac:dyDescent="0.2">
      <c r="A17" s="26"/>
      <c r="B17" s="118"/>
      <c r="C17" s="119"/>
      <c r="D17" s="602" t="s">
        <v>166</v>
      </c>
      <c r="E17" s="602"/>
      <c r="F17" s="602"/>
      <c r="G17" s="223">
        <v>0</v>
      </c>
      <c r="H17" s="223">
        <v>0</v>
      </c>
      <c r="I17" s="223">
        <v>0</v>
      </c>
      <c r="J17" s="223">
        <f t="shared" ref="J17:J26" si="0">+I17/$I$13</f>
        <v>0</v>
      </c>
      <c r="K17" s="26"/>
      <c r="L17" s="26"/>
      <c r="M17" s="6"/>
      <c r="N17" s="603" t="s">
        <v>95</v>
      </c>
      <c r="O17" s="603"/>
      <c r="P17" s="603"/>
      <c r="Q17" s="223">
        <f>+'Cambios conac Ene_20'!H32</f>
        <v>0</v>
      </c>
      <c r="R17" s="223">
        <v>0</v>
      </c>
      <c r="S17" s="223">
        <v>0</v>
      </c>
      <c r="T17" s="223">
        <f>+S17/$S$13</f>
        <v>0</v>
      </c>
      <c r="U17" s="23"/>
    </row>
    <row r="18" spans="1:21" x14ac:dyDescent="0.2">
      <c r="A18" s="26"/>
      <c r="B18" s="118"/>
      <c r="C18" s="224"/>
      <c r="D18" s="602" t="s">
        <v>167</v>
      </c>
      <c r="E18" s="602"/>
      <c r="F18" s="602"/>
      <c r="G18" s="223">
        <v>0</v>
      </c>
      <c r="H18" s="223">
        <v>0</v>
      </c>
      <c r="I18" s="223">
        <v>0</v>
      </c>
      <c r="J18" s="223">
        <f t="shared" si="0"/>
        <v>0</v>
      </c>
      <c r="K18" s="26"/>
      <c r="L18" s="26"/>
      <c r="M18" s="220"/>
      <c r="N18" s="603" t="s">
        <v>168</v>
      </c>
      <c r="O18" s="603"/>
      <c r="P18" s="603"/>
      <c r="Q18" s="223">
        <v>0</v>
      </c>
      <c r="R18" s="223">
        <f>+'Edo de Cambios'!H27</f>
        <v>0</v>
      </c>
      <c r="S18" s="223">
        <v>0</v>
      </c>
      <c r="T18" s="223">
        <f>+S18/$S$13</f>
        <v>0</v>
      </c>
      <c r="U18" s="23"/>
    </row>
    <row r="19" spans="1:21" x14ac:dyDescent="0.2">
      <c r="A19" s="26"/>
      <c r="B19" s="118"/>
      <c r="C19" s="224"/>
      <c r="D19" s="602" t="s">
        <v>11</v>
      </c>
      <c r="E19" s="602"/>
      <c r="F19" s="602"/>
      <c r="G19" s="223">
        <v>0</v>
      </c>
      <c r="H19" s="223">
        <v>0</v>
      </c>
      <c r="I19" s="223">
        <v>0</v>
      </c>
      <c r="J19" s="223">
        <f t="shared" si="0"/>
        <v>0</v>
      </c>
      <c r="K19" s="26"/>
      <c r="L19" s="26"/>
      <c r="M19" s="220"/>
      <c r="N19" s="6"/>
      <c r="O19" s="6"/>
      <c r="P19" s="6"/>
      <c r="Q19" s="6"/>
      <c r="R19" s="6"/>
      <c r="S19" s="6"/>
      <c r="T19" s="6"/>
      <c r="U19" s="23"/>
    </row>
    <row r="20" spans="1:21" x14ac:dyDescent="0.2">
      <c r="A20" s="26"/>
      <c r="B20" s="118"/>
      <c r="C20" s="224"/>
      <c r="D20" s="602" t="s">
        <v>12</v>
      </c>
      <c r="E20" s="602"/>
      <c r="F20" s="602"/>
      <c r="G20" s="223">
        <v>949</v>
      </c>
      <c r="H20" s="223">
        <v>0</v>
      </c>
      <c r="I20" s="223">
        <v>0</v>
      </c>
      <c r="J20" s="223">
        <f t="shared" si="0"/>
        <v>0</v>
      </c>
      <c r="K20" s="26"/>
      <c r="L20" s="26"/>
      <c r="M20" s="601" t="s">
        <v>125</v>
      </c>
      <c r="N20" s="601"/>
      <c r="O20" s="601"/>
      <c r="P20" s="601"/>
      <c r="Q20" s="222">
        <f>SUM(Q21:Q23)</f>
        <v>201926</v>
      </c>
      <c r="R20" s="222">
        <f>SUM(R21:R23)</f>
        <v>211.405</v>
      </c>
      <c r="S20" s="222">
        <f>SUM(S21:S23)</f>
        <v>53303</v>
      </c>
      <c r="T20" s="222">
        <f>SUM(T21:T23)</f>
        <v>53.302999999999997</v>
      </c>
      <c r="U20" s="23"/>
    </row>
    <row r="21" spans="1:21" x14ac:dyDescent="0.2">
      <c r="A21" s="26"/>
      <c r="B21" s="118"/>
      <c r="C21" s="224"/>
      <c r="D21" s="602" t="s">
        <v>14</v>
      </c>
      <c r="E21" s="602"/>
      <c r="F21" s="602"/>
      <c r="G21" s="223">
        <v>0</v>
      </c>
      <c r="H21" s="223">
        <v>0</v>
      </c>
      <c r="I21" s="223">
        <v>0</v>
      </c>
      <c r="J21" s="223">
        <f t="shared" si="0"/>
        <v>0</v>
      </c>
      <c r="K21" s="26"/>
      <c r="L21" s="26"/>
      <c r="M21" s="220"/>
      <c r="N21" s="603" t="s">
        <v>93</v>
      </c>
      <c r="O21" s="603"/>
      <c r="P21" s="603"/>
      <c r="Q21" s="223">
        <v>0</v>
      </c>
      <c r="R21" s="223">
        <v>0</v>
      </c>
      <c r="S21" s="223">
        <v>0</v>
      </c>
      <c r="T21" s="223">
        <v>0</v>
      </c>
      <c r="U21" s="23"/>
    </row>
    <row r="22" spans="1:21" x14ac:dyDescent="0.2">
      <c r="A22" s="26"/>
      <c r="B22" s="118"/>
      <c r="C22" s="224"/>
      <c r="D22" s="602" t="s">
        <v>16</v>
      </c>
      <c r="E22" s="602"/>
      <c r="F22" s="602"/>
      <c r="G22" s="223">
        <v>6013549</v>
      </c>
      <c r="H22" s="223">
        <f>+G22/$G$13</f>
        <v>6013.549</v>
      </c>
      <c r="I22" s="223">
        <v>6302466</v>
      </c>
      <c r="J22" s="223">
        <f t="shared" si="0"/>
        <v>6302.4660000000003</v>
      </c>
      <c r="K22" s="26"/>
      <c r="L22" s="26"/>
      <c r="M22" s="119"/>
      <c r="N22" s="603" t="s">
        <v>95</v>
      </c>
      <c r="O22" s="603"/>
      <c r="P22" s="603"/>
      <c r="Q22" s="223">
        <v>201926</v>
      </c>
      <c r="R22" s="223">
        <f>+'Edo de Cambios'!H31</f>
        <v>211.405</v>
      </c>
      <c r="S22" s="223">
        <v>53303</v>
      </c>
      <c r="T22" s="223">
        <f>+S22/$S$13</f>
        <v>53.302999999999997</v>
      </c>
      <c r="U22" s="23"/>
    </row>
    <row r="23" spans="1:21" ht="39" customHeight="1" x14ac:dyDescent="0.2">
      <c r="A23" s="26"/>
      <c r="B23" s="118"/>
      <c r="C23" s="224"/>
      <c r="D23" s="602" t="s">
        <v>17</v>
      </c>
      <c r="E23" s="602"/>
      <c r="F23" s="602"/>
      <c r="G23" s="559">
        <v>0</v>
      </c>
      <c r="H23" s="223">
        <v>0</v>
      </c>
      <c r="I23" s="223">
        <v>0</v>
      </c>
      <c r="J23" s="223">
        <f t="shared" si="0"/>
        <v>0</v>
      </c>
      <c r="K23" s="26"/>
      <c r="L23" s="26"/>
      <c r="M23" s="6"/>
      <c r="N23" s="603" t="s">
        <v>169</v>
      </c>
      <c r="O23" s="603"/>
      <c r="P23" s="603"/>
      <c r="Q23" s="223">
        <v>0</v>
      </c>
      <c r="R23" s="223">
        <f>-'[2]Edo de Cambios'!JH50</f>
        <v>0</v>
      </c>
      <c r="S23" s="223">
        <v>0</v>
      </c>
      <c r="T23" s="223">
        <v>0</v>
      </c>
      <c r="U23" s="23"/>
    </row>
    <row r="24" spans="1:21" x14ac:dyDescent="0.2">
      <c r="A24" s="26"/>
      <c r="B24" s="118"/>
      <c r="C24" s="119"/>
      <c r="D24" s="602" t="s">
        <v>22</v>
      </c>
      <c r="E24" s="602"/>
      <c r="F24" s="602"/>
      <c r="G24" s="223">
        <v>0</v>
      </c>
      <c r="H24" s="223">
        <v>0</v>
      </c>
      <c r="I24" s="223">
        <v>0</v>
      </c>
      <c r="J24" s="223">
        <f t="shared" si="0"/>
        <v>0</v>
      </c>
      <c r="K24" s="26"/>
      <c r="L24" s="26"/>
      <c r="M24" s="220"/>
      <c r="N24" s="6"/>
      <c r="O24" s="6"/>
      <c r="P24" s="6"/>
      <c r="Q24" s="6"/>
      <c r="R24" s="6"/>
      <c r="S24" s="6"/>
      <c r="T24" s="6"/>
      <c r="U24" s="23"/>
    </row>
    <row r="25" spans="1:21" x14ac:dyDescent="0.2">
      <c r="A25" s="26"/>
      <c r="B25" s="118"/>
      <c r="C25" s="224"/>
      <c r="D25" s="602" t="s">
        <v>170</v>
      </c>
      <c r="E25" s="602"/>
      <c r="F25" s="602"/>
      <c r="G25" s="223">
        <v>10624696</v>
      </c>
      <c r="H25" s="223">
        <f>+G25/$G$13</f>
        <v>10624.696</v>
      </c>
      <c r="I25" s="223">
        <v>11543403</v>
      </c>
      <c r="J25" s="223">
        <f t="shared" si="0"/>
        <v>11543.403</v>
      </c>
      <c r="K25" s="26"/>
      <c r="L25" s="26"/>
      <c r="M25" s="601" t="s">
        <v>171</v>
      </c>
      <c r="N25" s="601"/>
      <c r="O25" s="601"/>
      <c r="P25" s="601"/>
      <c r="Q25" s="222">
        <f>Q15-Q20</f>
        <v>-201926</v>
      </c>
      <c r="R25" s="222">
        <f>R15-R20</f>
        <v>-211.405</v>
      </c>
      <c r="S25" s="222">
        <f>S15-S20</f>
        <v>-53303</v>
      </c>
      <c r="T25" s="222">
        <f>T15-T20</f>
        <v>-53.302999999999997</v>
      </c>
      <c r="U25" s="23"/>
    </row>
    <row r="26" spans="1:21" x14ac:dyDescent="0.2">
      <c r="A26" s="26"/>
      <c r="B26" s="118"/>
      <c r="C26" s="119"/>
      <c r="D26" s="602" t="s">
        <v>172</v>
      </c>
      <c r="E26" s="602"/>
      <c r="F26" s="156"/>
      <c r="G26" s="223">
        <v>0</v>
      </c>
      <c r="H26" s="223">
        <v>0</v>
      </c>
      <c r="I26" s="223">
        <v>0</v>
      </c>
      <c r="J26" s="223">
        <f t="shared" si="0"/>
        <v>0</v>
      </c>
      <c r="K26" s="26"/>
      <c r="L26" s="26"/>
      <c r="M26" s="6"/>
      <c r="N26" s="6"/>
      <c r="O26" s="6"/>
      <c r="P26" s="6"/>
      <c r="Q26" s="6"/>
      <c r="R26" s="6"/>
      <c r="S26" s="6"/>
      <c r="T26" s="6"/>
      <c r="U26" s="23"/>
    </row>
    <row r="27" spans="1:21" x14ac:dyDescent="0.2">
      <c r="A27" s="26"/>
      <c r="B27" s="118"/>
      <c r="C27" s="119"/>
      <c r="D27" s="26"/>
      <c r="E27" s="119"/>
      <c r="F27" s="119"/>
      <c r="G27" s="220"/>
      <c r="H27" s="220"/>
      <c r="I27" s="220"/>
      <c r="J27" s="220"/>
      <c r="K27" s="26"/>
      <c r="L27" s="6"/>
      <c r="M27" s="6"/>
      <c r="N27" s="6"/>
      <c r="O27" s="6"/>
      <c r="P27" s="6"/>
      <c r="Q27" s="6"/>
      <c r="R27" s="6"/>
      <c r="S27" s="6"/>
      <c r="T27" s="6"/>
      <c r="U27" s="23"/>
    </row>
    <row r="28" spans="1:21" x14ac:dyDescent="0.2">
      <c r="A28" s="26"/>
      <c r="B28" s="118"/>
      <c r="C28" s="601" t="s">
        <v>125</v>
      </c>
      <c r="D28" s="601"/>
      <c r="E28" s="601"/>
      <c r="F28" s="601"/>
      <c r="G28" s="222">
        <f>SUM(G29:G44)</f>
        <v>12695137</v>
      </c>
      <c r="H28" s="222">
        <f>SUM(H29:H44)</f>
        <v>12695.137000000001</v>
      </c>
      <c r="I28" s="222">
        <f>SUM(I29:I44)</f>
        <v>14448554</v>
      </c>
      <c r="J28" s="222">
        <f>SUM(J29:J44)</f>
        <v>14448.554</v>
      </c>
      <c r="K28" s="26"/>
      <c r="L28" s="601" t="s">
        <v>173</v>
      </c>
      <c r="M28" s="601"/>
      <c r="N28" s="601"/>
      <c r="O28" s="601"/>
      <c r="P28" s="601"/>
      <c r="Q28" s="221"/>
      <c r="R28" s="221"/>
      <c r="S28" s="221"/>
      <c r="T28" s="221"/>
      <c r="U28" s="23"/>
    </row>
    <row r="29" spans="1:21" x14ac:dyDescent="0.2">
      <c r="A29" s="26"/>
      <c r="B29" s="118"/>
      <c r="C29" s="225"/>
      <c r="D29" s="602" t="s">
        <v>174</v>
      </c>
      <c r="E29" s="602"/>
      <c r="F29" s="602"/>
      <c r="G29" s="223">
        <v>9577625</v>
      </c>
      <c r="H29" s="223">
        <f>+G29/$G$13</f>
        <v>9577.625</v>
      </c>
      <c r="I29" s="223">
        <v>9555347</v>
      </c>
      <c r="J29" s="223">
        <f t="shared" ref="J29:J44" si="1">+I29/$I$13</f>
        <v>9555.3469999999998</v>
      </c>
      <c r="K29" s="26"/>
      <c r="L29" s="26"/>
      <c r="M29" s="119"/>
      <c r="N29" s="119"/>
      <c r="O29" s="119"/>
      <c r="P29" s="119"/>
      <c r="Q29" s="221"/>
      <c r="R29" s="221"/>
      <c r="S29" s="221"/>
      <c r="T29" s="221"/>
      <c r="U29" s="23"/>
    </row>
    <row r="30" spans="1:21" x14ac:dyDescent="0.2">
      <c r="A30" s="26"/>
      <c r="B30" s="118"/>
      <c r="C30" s="225"/>
      <c r="D30" s="602" t="s">
        <v>8</v>
      </c>
      <c r="E30" s="602"/>
      <c r="F30" s="602"/>
      <c r="G30" s="223">
        <v>219422</v>
      </c>
      <c r="H30" s="223">
        <f>+G30/$G$13</f>
        <v>219.422</v>
      </c>
      <c r="I30" s="223">
        <v>374625</v>
      </c>
      <c r="J30" s="223">
        <f t="shared" si="1"/>
        <v>374.625</v>
      </c>
      <c r="K30" s="26"/>
      <c r="L30" s="6"/>
      <c r="M30" s="601" t="s">
        <v>124</v>
      </c>
      <c r="N30" s="601"/>
      <c r="O30" s="601"/>
      <c r="P30" s="601"/>
      <c r="Q30" s="222">
        <f>Q31+Q34+Q35</f>
        <v>0</v>
      </c>
      <c r="R30" s="222">
        <f>R31+R34+R35</f>
        <v>0</v>
      </c>
      <c r="S30" s="222">
        <f>S31+S34+S35</f>
        <v>0</v>
      </c>
      <c r="T30" s="222">
        <f>T31+T34+T35</f>
        <v>0</v>
      </c>
      <c r="U30" s="23"/>
    </row>
    <row r="31" spans="1:21" x14ac:dyDescent="0.2">
      <c r="A31" s="26"/>
      <c r="B31" s="118"/>
      <c r="C31" s="225"/>
      <c r="D31" s="602" t="s">
        <v>10</v>
      </c>
      <c r="E31" s="602"/>
      <c r="F31" s="602"/>
      <c r="G31" s="223">
        <v>2660120</v>
      </c>
      <c r="H31" s="223">
        <f>+G31/$G$13</f>
        <v>2660.12</v>
      </c>
      <c r="I31" s="223">
        <v>4260036</v>
      </c>
      <c r="J31" s="223">
        <f t="shared" si="1"/>
        <v>4260.0360000000001</v>
      </c>
      <c r="K31" s="26"/>
      <c r="L31" s="26"/>
      <c r="M31" s="6"/>
      <c r="N31" s="603" t="s">
        <v>175</v>
      </c>
      <c r="O31" s="603"/>
      <c r="P31" s="603"/>
      <c r="Q31" s="223">
        <f>SUM(Q32:Q33)</f>
        <v>0</v>
      </c>
      <c r="R31" s="223">
        <f>SUM(R32:R33)</f>
        <v>0</v>
      </c>
      <c r="S31" s="223">
        <f>SUM(S32:S33)</f>
        <v>0</v>
      </c>
      <c r="T31" s="223">
        <f>SUM(T32:T33)</f>
        <v>0</v>
      </c>
      <c r="U31" s="23"/>
    </row>
    <row r="32" spans="1:21" x14ac:dyDescent="0.2">
      <c r="A32" s="26"/>
      <c r="B32" s="118"/>
      <c r="C32" s="119"/>
      <c r="D32" s="602" t="s">
        <v>15</v>
      </c>
      <c r="E32" s="602"/>
      <c r="F32" s="602"/>
      <c r="G32" s="223">
        <v>0</v>
      </c>
      <c r="H32" s="223">
        <v>0</v>
      </c>
      <c r="I32" s="223">
        <v>0</v>
      </c>
      <c r="J32" s="223">
        <f t="shared" si="1"/>
        <v>0</v>
      </c>
      <c r="K32" s="26"/>
      <c r="L32" s="26"/>
      <c r="M32" s="225"/>
      <c r="N32" s="603" t="s">
        <v>176</v>
      </c>
      <c r="O32" s="603"/>
      <c r="P32" s="603"/>
      <c r="Q32" s="223">
        <v>0</v>
      </c>
      <c r="R32" s="223">
        <v>0</v>
      </c>
      <c r="S32" s="223">
        <v>0</v>
      </c>
      <c r="T32" s="223">
        <v>0</v>
      </c>
      <c r="U32" s="23"/>
    </row>
    <row r="33" spans="1:21" x14ac:dyDescent="0.2">
      <c r="A33" s="26"/>
      <c r="B33" s="118"/>
      <c r="C33" s="225"/>
      <c r="D33" s="602" t="s">
        <v>177</v>
      </c>
      <c r="E33" s="602"/>
      <c r="F33" s="602"/>
      <c r="G33" s="223">
        <f>+'Edo Act'!L17</f>
        <v>0</v>
      </c>
      <c r="H33" s="223">
        <f>+'[2]Edo Act'!M19</f>
        <v>0</v>
      </c>
      <c r="I33" s="223">
        <f>+'Edo Act'!N17</f>
        <v>0</v>
      </c>
      <c r="J33" s="223">
        <f t="shared" si="1"/>
        <v>0</v>
      </c>
      <c r="K33" s="26"/>
      <c r="L33" s="26"/>
      <c r="M33" s="225"/>
      <c r="N33" s="603" t="s">
        <v>178</v>
      </c>
      <c r="O33" s="603"/>
      <c r="P33" s="603"/>
      <c r="Q33" s="223">
        <v>0</v>
      </c>
      <c r="R33" s="223">
        <v>0</v>
      </c>
      <c r="S33" s="223">
        <v>0</v>
      </c>
      <c r="T33" s="223">
        <v>0</v>
      </c>
      <c r="U33" s="23"/>
    </row>
    <row r="34" spans="1:21" ht="15" customHeight="1" x14ac:dyDescent="0.2">
      <c r="A34" s="26"/>
      <c r="B34" s="118"/>
      <c r="C34" s="225"/>
      <c r="D34" s="602" t="s">
        <v>179</v>
      </c>
      <c r="E34" s="602"/>
      <c r="F34" s="602"/>
      <c r="G34" s="223">
        <v>0</v>
      </c>
      <c r="H34" s="223">
        <v>0</v>
      </c>
      <c r="I34" s="223">
        <v>0</v>
      </c>
      <c r="J34" s="223">
        <f t="shared" si="1"/>
        <v>0</v>
      </c>
      <c r="K34" s="26"/>
      <c r="L34" s="26"/>
      <c r="M34" s="225"/>
      <c r="N34" s="603" t="s">
        <v>346</v>
      </c>
      <c r="O34" s="603"/>
      <c r="P34" s="603"/>
      <c r="Q34" s="223">
        <v>0</v>
      </c>
      <c r="R34" s="223">
        <f>+Q34/$Q$13</f>
        <v>0</v>
      </c>
      <c r="S34" s="223">
        <v>0</v>
      </c>
      <c r="T34" s="223">
        <f>+S34/$S$13</f>
        <v>0</v>
      </c>
      <c r="U34" s="23"/>
    </row>
    <row r="35" spans="1:21" ht="15" customHeight="1" x14ac:dyDescent="0.2">
      <c r="A35" s="26"/>
      <c r="B35" s="118"/>
      <c r="C35" s="225"/>
      <c r="D35" s="602" t="s">
        <v>19</v>
      </c>
      <c r="E35" s="602"/>
      <c r="F35" s="602"/>
      <c r="G35" s="223">
        <v>0</v>
      </c>
      <c r="H35" s="223">
        <v>0</v>
      </c>
      <c r="I35" s="223">
        <v>0</v>
      </c>
      <c r="J35" s="223">
        <f t="shared" si="1"/>
        <v>0</v>
      </c>
      <c r="K35" s="26"/>
      <c r="L35" s="26"/>
      <c r="M35" s="220"/>
      <c r="N35" s="603"/>
      <c r="O35" s="603"/>
      <c r="P35" s="603"/>
      <c r="Q35" s="223"/>
      <c r="R35" s="223">
        <v>0</v>
      </c>
      <c r="S35" s="223"/>
      <c r="T35" s="223">
        <f>+S35/$S$13</f>
        <v>0</v>
      </c>
      <c r="U35" s="23"/>
    </row>
    <row r="36" spans="1:21" ht="15" customHeight="1" x14ac:dyDescent="0.2">
      <c r="A36" s="26"/>
      <c r="B36" s="118"/>
      <c r="C36" s="225"/>
      <c r="D36" s="602" t="s">
        <v>21</v>
      </c>
      <c r="E36" s="602"/>
      <c r="F36" s="602"/>
      <c r="G36" s="223">
        <v>0</v>
      </c>
      <c r="H36" s="223">
        <v>0</v>
      </c>
      <c r="I36" s="223">
        <v>0</v>
      </c>
      <c r="J36" s="223">
        <f t="shared" si="1"/>
        <v>0</v>
      </c>
      <c r="K36" s="26"/>
      <c r="L36" s="26"/>
      <c r="M36" s="220"/>
      <c r="N36" s="6"/>
      <c r="O36" s="6"/>
      <c r="P36" s="6"/>
      <c r="Q36" s="6"/>
      <c r="R36" s="6"/>
      <c r="S36" s="6"/>
      <c r="T36" s="6"/>
      <c r="U36" s="23"/>
    </row>
    <row r="37" spans="1:21" ht="15" customHeight="1" x14ac:dyDescent="0.2">
      <c r="A37" s="26"/>
      <c r="B37" s="118"/>
      <c r="C37" s="225"/>
      <c r="D37" s="602" t="s">
        <v>23</v>
      </c>
      <c r="E37" s="602"/>
      <c r="F37" s="602"/>
      <c r="G37" s="223">
        <v>0</v>
      </c>
      <c r="H37" s="223">
        <v>0</v>
      </c>
      <c r="I37" s="223">
        <v>0</v>
      </c>
      <c r="J37" s="223">
        <f t="shared" si="1"/>
        <v>0</v>
      </c>
      <c r="K37" s="26"/>
      <c r="L37" s="26"/>
      <c r="M37" s="601" t="s">
        <v>125</v>
      </c>
      <c r="N37" s="601"/>
      <c r="O37" s="601"/>
      <c r="P37" s="601"/>
      <c r="Q37" s="222">
        <f>Q38+Q41+Q42</f>
        <v>0</v>
      </c>
      <c r="R37" s="222">
        <f>R38+R41+R42</f>
        <v>0</v>
      </c>
      <c r="S37" s="222">
        <f>S38+S41+S42</f>
        <v>0</v>
      </c>
      <c r="T37" s="222">
        <f>T38+T41+T42</f>
        <v>0</v>
      </c>
      <c r="U37" s="23"/>
    </row>
    <row r="38" spans="1:21" ht="15" customHeight="1" x14ac:dyDescent="0.2">
      <c r="A38" s="26"/>
      <c r="B38" s="118"/>
      <c r="C38" s="225"/>
      <c r="D38" s="602" t="s">
        <v>24</v>
      </c>
      <c r="E38" s="602"/>
      <c r="F38" s="602"/>
      <c r="G38" s="223">
        <v>0</v>
      </c>
      <c r="H38" s="223">
        <v>0</v>
      </c>
      <c r="I38" s="223">
        <v>0</v>
      </c>
      <c r="J38" s="223">
        <f t="shared" si="1"/>
        <v>0</v>
      </c>
      <c r="K38" s="26"/>
      <c r="L38" s="6"/>
      <c r="M38" s="6"/>
      <c r="N38" s="603" t="s">
        <v>180</v>
      </c>
      <c r="O38" s="603"/>
      <c r="P38" s="603"/>
      <c r="Q38" s="223">
        <f>SUM(Q39:Q40)</f>
        <v>0</v>
      </c>
      <c r="R38" s="223">
        <f>SUM(R39:R40)</f>
        <v>0</v>
      </c>
      <c r="S38" s="223">
        <f>SUM(S39:S40)</f>
        <v>0</v>
      </c>
      <c r="T38" s="223">
        <f>SUM(T39:T40)</f>
        <v>0</v>
      </c>
      <c r="U38" s="23"/>
    </row>
    <row r="39" spans="1:21" ht="15" customHeight="1" x14ac:dyDescent="0.2">
      <c r="A39" s="26"/>
      <c r="B39" s="118"/>
      <c r="C39" s="225"/>
      <c r="D39" s="602" t="s">
        <v>25</v>
      </c>
      <c r="E39" s="602"/>
      <c r="F39" s="602"/>
      <c r="G39" s="223">
        <v>0</v>
      </c>
      <c r="H39" s="223">
        <v>0</v>
      </c>
      <c r="I39" s="223">
        <v>0</v>
      </c>
      <c r="J39" s="223">
        <f t="shared" si="1"/>
        <v>0</v>
      </c>
      <c r="K39" s="26"/>
      <c r="L39" s="26"/>
      <c r="M39" s="6"/>
      <c r="N39" s="603" t="s">
        <v>176</v>
      </c>
      <c r="O39" s="603"/>
      <c r="P39" s="603"/>
      <c r="Q39" s="223">
        <v>0</v>
      </c>
      <c r="R39" s="223">
        <v>0</v>
      </c>
      <c r="S39" s="223">
        <v>0</v>
      </c>
      <c r="T39" s="223">
        <v>0</v>
      </c>
      <c r="U39" s="23"/>
    </row>
    <row r="40" spans="1:21" ht="15" customHeight="1" x14ac:dyDescent="0.2">
      <c r="A40" s="26"/>
      <c r="B40" s="118"/>
      <c r="C40" s="225"/>
      <c r="D40" s="602" t="s">
        <v>27</v>
      </c>
      <c r="E40" s="602"/>
      <c r="F40" s="602"/>
      <c r="G40" s="223">
        <v>0</v>
      </c>
      <c r="H40" s="223">
        <v>0</v>
      </c>
      <c r="I40" s="223">
        <v>0</v>
      </c>
      <c r="J40" s="223">
        <f t="shared" si="1"/>
        <v>0</v>
      </c>
      <c r="K40" s="26"/>
      <c r="L40" s="26"/>
      <c r="M40" s="225"/>
      <c r="N40" s="603" t="s">
        <v>178</v>
      </c>
      <c r="O40" s="603"/>
      <c r="P40" s="603"/>
      <c r="Q40" s="223">
        <v>0</v>
      </c>
      <c r="R40" s="223">
        <v>0</v>
      </c>
      <c r="S40" s="223">
        <v>0</v>
      </c>
      <c r="T40" s="223">
        <v>0</v>
      </c>
      <c r="U40" s="23"/>
    </row>
    <row r="41" spans="1:21" ht="15" customHeight="1" x14ac:dyDescent="0.2">
      <c r="A41" s="26"/>
      <c r="B41" s="118"/>
      <c r="C41" s="225"/>
      <c r="D41" s="602" t="s">
        <v>181</v>
      </c>
      <c r="E41" s="602"/>
      <c r="F41" s="602"/>
      <c r="G41" s="223">
        <v>0</v>
      </c>
      <c r="H41" s="223">
        <v>0</v>
      </c>
      <c r="I41" s="223">
        <v>0</v>
      </c>
      <c r="J41" s="223">
        <f t="shared" si="1"/>
        <v>0</v>
      </c>
      <c r="K41" s="26"/>
      <c r="L41" s="26"/>
      <c r="M41" s="225"/>
      <c r="N41" s="603" t="s">
        <v>347</v>
      </c>
      <c r="O41" s="603"/>
      <c r="P41" s="603"/>
      <c r="Q41" s="223">
        <v>0</v>
      </c>
      <c r="R41" s="223">
        <f>+Q41/$Q$13</f>
        <v>0</v>
      </c>
      <c r="S41" s="223">
        <v>0</v>
      </c>
      <c r="T41" s="223">
        <f>+S41/$S$13</f>
        <v>0</v>
      </c>
      <c r="U41" s="23"/>
    </row>
    <row r="42" spans="1:21" ht="15" customHeight="1" x14ac:dyDescent="0.2">
      <c r="A42" s="26"/>
      <c r="B42" s="118"/>
      <c r="C42" s="119"/>
      <c r="D42" s="602" t="s">
        <v>161</v>
      </c>
      <c r="E42" s="602"/>
      <c r="F42" s="602"/>
      <c r="G42" s="223">
        <v>0</v>
      </c>
      <c r="H42" s="223">
        <v>0</v>
      </c>
      <c r="I42" s="223">
        <v>0</v>
      </c>
      <c r="J42" s="223">
        <f t="shared" si="1"/>
        <v>0</v>
      </c>
      <c r="K42" s="26"/>
      <c r="L42" s="26"/>
      <c r="M42" s="225"/>
      <c r="N42" s="603"/>
      <c r="O42" s="603"/>
      <c r="P42" s="603"/>
      <c r="Q42" s="223"/>
      <c r="R42" s="223"/>
      <c r="S42" s="223"/>
      <c r="T42" s="223">
        <f>+S42/$S$13</f>
        <v>0</v>
      </c>
      <c r="U42" s="23"/>
    </row>
    <row r="43" spans="1:21" ht="15" customHeight="1" x14ac:dyDescent="0.2">
      <c r="A43" s="26"/>
      <c r="B43" s="118"/>
      <c r="C43" s="225"/>
      <c r="D43" s="602" t="s">
        <v>35</v>
      </c>
      <c r="E43" s="602"/>
      <c r="F43" s="602"/>
      <c r="G43" s="223">
        <v>0</v>
      </c>
      <c r="H43" s="223">
        <v>0</v>
      </c>
      <c r="I43" s="223">
        <v>0</v>
      </c>
      <c r="J43" s="223">
        <f t="shared" si="1"/>
        <v>0</v>
      </c>
      <c r="K43" s="26"/>
      <c r="L43" s="26"/>
      <c r="M43" s="220"/>
      <c r="N43" s="6"/>
      <c r="O43" s="6"/>
      <c r="P43" s="6"/>
      <c r="Q43" s="6"/>
      <c r="R43" s="6"/>
      <c r="S43" s="6"/>
      <c r="T43" s="6"/>
      <c r="U43" s="23"/>
    </row>
    <row r="44" spans="1:21" ht="15" customHeight="1" x14ac:dyDescent="0.2">
      <c r="A44" s="26"/>
      <c r="B44" s="118"/>
      <c r="C44" s="225"/>
      <c r="D44" s="602" t="s">
        <v>182</v>
      </c>
      <c r="E44" s="602"/>
      <c r="F44" s="602"/>
      <c r="G44" s="223">
        <v>237970</v>
      </c>
      <c r="H44" s="223">
        <f>+G44/$G$13</f>
        <v>237.97</v>
      </c>
      <c r="I44" s="223">
        <v>258546</v>
      </c>
      <c r="J44" s="223">
        <f t="shared" si="1"/>
        <v>258.54599999999999</v>
      </c>
      <c r="K44" s="26"/>
      <c r="L44" s="26"/>
      <c r="M44" s="601" t="s">
        <v>183</v>
      </c>
      <c r="N44" s="601"/>
      <c r="O44" s="601"/>
      <c r="P44" s="601"/>
      <c r="Q44" s="222">
        <f>Q30-Q37</f>
        <v>0</v>
      </c>
      <c r="R44" s="222">
        <f>R30-R37</f>
        <v>0</v>
      </c>
      <c r="S44" s="222">
        <f>S30-S37</f>
        <v>0</v>
      </c>
      <c r="T44" s="222">
        <f>T30-T37</f>
        <v>0</v>
      </c>
      <c r="U44" s="23"/>
    </row>
    <row r="45" spans="1:21" ht="15" customHeight="1" x14ac:dyDescent="0.2">
      <c r="A45" s="26"/>
      <c r="B45" s="118"/>
      <c r="C45" s="225"/>
      <c r="D45" s="6"/>
      <c r="E45" s="6"/>
      <c r="F45" s="6"/>
      <c r="G45" s="6"/>
      <c r="H45" s="6"/>
      <c r="I45" s="6"/>
      <c r="J45" s="6"/>
      <c r="K45" s="26"/>
      <c r="L45" s="26"/>
      <c r="M45" s="220"/>
      <c r="N45" s="220"/>
      <c r="O45" s="220"/>
      <c r="P45" s="220"/>
      <c r="Q45" s="221"/>
      <c r="R45" s="221"/>
      <c r="S45" s="221"/>
      <c r="T45" s="221"/>
      <c r="U45" s="23"/>
    </row>
    <row r="46" spans="1:21" ht="17.25" customHeight="1" x14ac:dyDescent="0.2">
      <c r="A46" s="26"/>
      <c r="B46" s="118"/>
      <c r="C46" s="119"/>
      <c r="D46" s="26"/>
      <c r="E46" s="119"/>
      <c r="F46" s="119"/>
      <c r="G46" s="220"/>
      <c r="H46" s="220"/>
      <c r="I46" s="220"/>
      <c r="J46" s="220"/>
      <c r="K46" s="26"/>
      <c r="L46" s="26"/>
      <c r="M46" s="220"/>
      <c r="N46" s="220"/>
      <c r="O46" s="220"/>
      <c r="P46" s="220"/>
      <c r="Q46" s="221"/>
      <c r="R46" s="221"/>
      <c r="S46" s="221"/>
      <c r="T46" s="221"/>
      <c r="U46" s="23"/>
    </row>
    <row r="47" spans="1:21" s="230" customFormat="1" ht="25.5" customHeight="1" x14ac:dyDescent="0.2">
      <c r="A47" s="226"/>
      <c r="B47" s="227"/>
      <c r="C47" s="601" t="s">
        <v>184</v>
      </c>
      <c r="D47" s="601"/>
      <c r="E47" s="601"/>
      <c r="F47" s="601"/>
      <c r="G47" s="228">
        <f>G15-G28</f>
        <v>3944057</v>
      </c>
      <c r="H47" s="228">
        <f>H15-H28</f>
        <v>3943.1079999999984</v>
      </c>
      <c r="I47" s="228">
        <f>I15-I28</f>
        <v>3397315</v>
      </c>
      <c r="J47" s="228">
        <f>J15-J28</f>
        <v>3397.3149999999987</v>
      </c>
      <c r="K47" s="226"/>
      <c r="L47" s="604" t="s">
        <v>185</v>
      </c>
      <c r="M47" s="604"/>
      <c r="N47" s="604"/>
      <c r="O47" s="604"/>
      <c r="P47" s="604"/>
      <c r="Q47" s="228">
        <f>G47+Q25+Q44</f>
        <v>3742131</v>
      </c>
      <c r="R47" s="228">
        <f>H47+R25+R44</f>
        <v>3731.7029999999982</v>
      </c>
      <c r="S47" s="228">
        <f>I47+S25+S44</f>
        <v>3344012</v>
      </c>
      <c r="T47" s="228">
        <f>J47+T25+T44</f>
        <v>3344.0119999999988</v>
      </c>
      <c r="U47" s="229"/>
    </row>
    <row r="48" spans="1:21" s="230" customFormat="1" ht="14.25" customHeight="1" x14ac:dyDescent="0.2">
      <c r="A48" s="226"/>
      <c r="B48" s="227"/>
      <c r="C48" s="225"/>
      <c r="D48" s="225"/>
      <c r="E48" s="225"/>
      <c r="F48" s="225"/>
      <c r="G48" s="228"/>
      <c r="H48" s="228"/>
      <c r="I48" s="228"/>
      <c r="J48" s="228"/>
      <c r="K48" s="226"/>
      <c r="L48" s="231"/>
      <c r="M48" s="231"/>
      <c r="N48" s="231"/>
      <c r="O48" s="231"/>
      <c r="P48" s="231"/>
      <c r="Q48" s="228"/>
      <c r="R48" s="228"/>
      <c r="S48" s="228"/>
      <c r="T48" s="228"/>
      <c r="U48" s="229"/>
    </row>
    <row r="49" spans="1:21" s="230" customFormat="1" x14ac:dyDescent="0.2">
      <c r="A49" s="226"/>
      <c r="B49" s="227"/>
      <c r="C49" s="225"/>
      <c r="D49" s="225"/>
      <c r="E49" s="225"/>
      <c r="F49" s="225"/>
      <c r="G49" s="228"/>
      <c r="H49" s="228"/>
      <c r="I49" s="228"/>
      <c r="J49" s="228"/>
      <c r="K49" s="226"/>
      <c r="L49" s="604" t="s">
        <v>186</v>
      </c>
      <c r="M49" s="604"/>
      <c r="N49" s="604"/>
      <c r="O49" s="604"/>
      <c r="P49" s="604"/>
      <c r="Q49" s="232">
        <v>11552058</v>
      </c>
      <c r="R49" s="232">
        <f>+Q49/Q13</f>
        <v>11552.058000000001</v>
      </c>
      <c r="S49" s="232">
        <v>9754776</v>
      </c>
      <c r="T49" s="232">
        <f>+S49/$S$13</f>
        <v>9754.7759999999998</v>
      </c>
      <c r="U49" s="229"/>
    </row>
    <row r="50" spans="1:21" s="230" customFormat="1" x14ac:dyDescent="0.2">
      <c r="A50" s="226"/>
      <c r="B50" s="227"/>
      <c r="C50" s="225"/>
      <c r="D50" s="225"/>
      <c r="E50" s="225"/>
      <c r="F50" s="225"/>
      <c r="G50" s="228"/>
      <c r="H50" s="228"/>
      <c r="I50" s="228"/>
      <c r="J50" s="228"/>
      <c r="K50" s="226"/>
      <c r="L50" s="604" t="s">
        <v>203</v>
      </c>
      <c r="M50" s="604"/>
      <c r="N50" s="604"/>
      <c r="O50" s="604"/>
      <c r="P50" s="604"/>
      <c r="Q50" s="233">
        <f>+Q47+Q49</f>
        <v>15294189</v>
      </c>
      <c r="R50" s="233">
        <f>+Q50/Q13</f>
        <v>15294.189</v>
      </c>
      <c r="S50" s="233">
        <f>+S47+S49</f>
        <v>13098788</v>
      </c>
      <c r="T50" s="232">
        <f>+S50/$S$13</f>
        <v>13098.788</v>
      </c>
      <c r="U50" s="229"/>
    </row>
    <row r="51" spans="1:21" s="230" customFormat="1" ht="9.75" customHeight="1" x14ac:dyDescent="0.2">
      <c r="A51" s="226"/>
      <c r="B51" s="227"/>
      <c r="C51" s="225"/>
      <c r="D51" s="225"/>
      <c r="E51" s="225"/>
      <c r="F51" s="225"/>
      <c r="G51" s="228"/>
      <c r="H51" s="228"/>
      <c r="I51" s="228"/>
      <c r="J51" s="228"/>
      <c r="K51" s="226"/>
      <c r="L51" s="231"/>
      <c r="M51" s="231"/>
      <c r="N51" s="231"/>
      <c r="O51" s="231"/>
      <c r="P51" s="246"/>
      <c r="Q51" s="228">
        <f>+'Edo Sit Finan'!E17</f>
        <v>15294189</v>
      </c>
      <c r="R51" s="228"/>
      <c r="S51" s="304"/>
      <c r="T51" s="304"/>
      <c r="U51" s="229"/>
    </row>
    <row r="52" spans="1:21" ht="6" customHeight="1" x14ac:dyDescent="0.2">
      <c r="A52" s="26"/>
      <c r="B52" s="234"/>
      <c r="C52" s="235"/>
      <c r="D52" s="235"/>
      <c r="E52" s="235"/>
      <c r="F52" s="235"/>
      <c r="G52" s="236"/>
      <c r="H52" s="236"/>
      <c r="I52" s="236"/>
      <c r="J52" s="236"/>
      <c r="K52" s="126"/>
      <c r="L52" s="43"/>
      <c r="M52" s="43"/>
      <c r="N52" s="43"/>
      <c r="O52" s="43"/>
      <c r="P52" s="43"/>
      <c r="Q52" s="252"/>
      <c r="R52" s="252"/>
      <c r="S52" s="43"/>
      <c r="T52" s="43"/>
      <c r="U52" s="45"/>
    </row>
    <row r="53" spans="1:21" ht="6" customHeight="1" x14ac:dyDescent="0.2">
      <c r="A53" s="26"/>
      <c r="K53" s="26"/>
      <c r="L53" s="26"/>
      <c r="M53" s="220"/>
      <c r="N53" s="220"/>
      <c r="O53" s="220"/>
      <c r="P53" s="220"/>
      <c r="Q53" s="221"/>
      <c r="R53" s="221"/>
      <c r="S53" s="221"/>
      <c r="T53" s="221"/>
      <c r="U53" s="6"/>
    </row>
    <row r="54" spans="1:21" ht="6" customHeight="1" x14ac:dyDescent="0.2">
      <c r="A54" s="26"/>
      <c r="K54" s="26"/>
      <c r="L54" s="6"/>
      <c r="M54" s="6"/>
      <c r="N54" s="6"/>
      <c r="O54" s="6"/>
      <c r="P54" s="6"/>
      <c r="Q54" s="244"/>
      <c r="R54" s="6"/>
      <c r="S54" s="244"/>
      <c r="T54" s="6"/>
      <c r="U54" s="6"/>
    </row>
    <row r="55" spans="1:21" ht="15" customHeight="1" x14ac:dyDescent="0.2">
      <c r="A55" s="6"/>
      <c r="B55" s="33" t="s">
        <v>53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6"/>
      <c r="N55" s="6"/>
      <c r="O55" s="6"/>
      <c r="P55" s="6"/>
      <c r="Q55" s="244">
        <f>+Q50-Q51</f>
        <v>0</v>
      </c>
      <c r="R55" s="244"/>
      <c r="S55" s="244"/>
      <c r="T55" s="6"/>
      <c r="U55" s="6"/>
    </row>
    <row r="56" spans="1:21" ht="9.75" customHeight="1" x14ac:dyDescent="0.2">
      <c r="A56" s="6"/>
      <c r="B56" s="33"/>
      <c r="C56" s="49"/>
      <c r="D56" s="50"/>
      <c r="E56" s="50"/>
      <c r="F56" s="6"/>
      <c r="G56" s="51"/>
      <c r="H56" s="51"/>
      <c r="I56" s="49"/>
      <c r="J56" s="49"/>
      <c r="K56" s="50"/>
      <c r="L56" s="50"/>
      <c r="M56" s="6"/>
      <c r="N56" s="6"/>
      <c r="O56" s="6"/>
      <c r="P56" s="6"/>
      <c r="Q56" s="6"/>
      <c r="R56" s="6"/>
      <c r="S56" s="6"/>
      <c r="T56" s="6"/>
      <c r="U56" s="6"/>
    </row>
    <row r="57" spans="1:21" ht="15" x14ac:dyDescent="0.25">
      <c r="A57" s="493"/>
      <c r="B57" s="33" t="s">
        <v>220</v>
      </c>
      <c r="C57" s="423"/>
      <c r="D57" s="423"/>
      <c r="E57" s="423"/>
      <c r="F57" s="50"/>
      <c r="G57" s="492"/>
      <c r="H57" s="492"/>
      <c r="I57" s="492"/>
      <c r="J57" s="605" t="s">
        <v>208</v>
      </c>
      <c r="K57" s="605"/>
      <c r="L57" s="605"/>
      <c r="M57" s="605"/>
      <c r="N57" s="605"/>
      <c r="P57" s="605" t="s">
        <v>207</v>
      </c>
      <c r="Q57" s="605"/>
      <c r="R57" s="605"/>
      <c r="S57" s="605"/>
      <c r="T57" s="605"/>
      <c r="U57" s="50"/>
    </row>
    <row r="58" spans="1:21" ht="15" x14ac:dyDescent="0.25">
      <c r="A58" s="493"/>
      <c r="B58" s="33"/>
      <c r="C58" s="423"/>
      <c r="D58" s="423"/>
      <c r="E58" s="423"/>
      <c r="F58" s="50"/>
      <c r="G58" s="492"/>
      <c r="H58" s="492"/>
      <c r="I58" s="492"/>
      <c r="J58" s="5"/>
      <c r="K58" s="50"/>
      <c r="L58" s="5"/>
      <c r="M58" s="265"/>
      <c r="N58" s="50"/>
      <c r="P58" s="424"/>
      <c r="Q58" s="265"/>
      <c r="R58" s="265"/>
      <c r="S58" s="265"/>
      <c r="T58" s="265"/>
      <c r="U58" s="50"/>
    </row>
    <row r="59" spans="1:21" ht="15" x14ac:dyDescent="0.25">
      <c r="A59" s="493"/>
      <c r="B59" s="422" t="s">
        <v>216</v>
      </c>
      <c r="C59" s="427"/>
      <c r="D59" s="427"/>
      <c r="E59" s="427"/>
      <c r="F59" s="50"/>
      <c r="G59" s="50"/>
      <c r="H59" s="50"/>
      <c r="I59" s="50"/>
      <c r="J59" s="605" t="s">
        <v>204</v>
      </c>
      <c r="K59" s="605"/>
      <c r="L59" s="605"/>
      <c r="M59" s="605"/>
      <c r="N59" s="605"/>
      <c r="P59" s="590" t="s">
        <v>342</v>
      </c>
      <c r="Q59" s="590"/>
      <c r="R59" s="590"/>
      <c r="S59" s="590"/>
      <c r="T59" s="590"/>
      <c r="U59" s="50"/>
    </row>
    <row r="60" spans="1:21" ht="15" x14ac:dyDescent="0.25">
      <c r="A60" s="493"/>
      <c r="B60" s="264" t="s">
        <v>217</v>
      </c>
      <c r="C60" s="439"/>
      <c r="D60" s="439"/>
      <c r="E60" s="439"/>
      <c r="F60" s="55"/>
      <c r="G60" s="55"/>
      <c r="H60" s="55"/>
      <c r="I60" s="55"/>
      <c r="J60" s="606" t="s">
        <v>214</v>
      </c>
      <c r="K60" s="606"/>
      <c r="L60" s="606"/>
      <c r="M60" s="606"/>
      <c r="N60" s="606"/>
      <c r="P60" s="590" t="s">
        <v>206</v>
      </c>
      <c r="Q60" s="590"/>
      <c r="R60" s="590"/>
      <c r="S60" s="590"/>
      <c r="T60" s="590"/>
      <c r="U60" s="50"/>
    </row>
    <row r="61" spans="1:21" x14ac:dyDescent="0.2"/>
  </sheetData>
  <mergeCells count="72">
    <mergeCell ref="J57:N57"/>
    <mergeCell ref="P57:T57"/>
    <mergeCell ref="J59:N59"/>
    <mergeCell ref="P59:T59"/>
    <mergeCell ref="J60:N60"/>
    <mergeCell ref="P60:T60"/>
    <mergeCell ref="L49:P49"/>
    <mergeCell ref="L50:P50"/>
    <mergeCell ref="C47:F47"/>
    <mergeCell ref="L47:P47"/>
    <mergeCell ref="D39:F39"/>
    <mergeCell ref="N39:P39"/>
    <mergeCell ref="D40:F40"/>
    <mergeCell ref="N40:P40"/>
    <mergeCell ref="D41:F41"/>
    <mergeCell ref="N41:P41"/>
    <mergeCell ref="D42:F42"/>
    <mergeCell ref="N42:P42"/>
    <mergeCell ref="D43:F43"/>
    <mergeCell ref="D44:F44"/>
    <mergeCell ref="M44:P44"/>
    <mergeCell ref="D38:F38"/>
    <mergeCell ref="N38:P38"/>
    <mergeCell ref="D32:F32"/>
    <mergeCell ref="N32:P32"/>
    <mergeCell ref="D33:F33"/>
    <mergeCell ref="N33:P33"/>
    <mergeCell ref="D34:F34"/>
    <mergeCell ref="N34:P34"/>
    <mergeCell ref="D35:F35"/>
    <mergeCell ref="N35:P35"/>
    <mergeCell ref="D36:F36"/>
    <mergeCell ref="D37:F37"/>
    <mergeCell ref="M37:P37"/>
    <mergeCell ref="D31:F31"/>
    <mergeCell ref="N31:P31"/>
    <mergeCell ref="D23:F23"/>
    <mergeCell ref="N23:P23"/>
    <mergeCell ref="D24:F24"/>
    <mergeCell ref="D25:F25"/>
    <mergeCell ref="M25:P25"/>
    <mergeCell ref="D26:E26"/>
    <mergeCell ref="C28:F28"/>
    <mergeCell ref="L28:P28"/>
    <mergeCell ref="D29:F29"/>
    <mergeCell ref="D30:F30"/>
    <mergeCell ref="M30:P30"/>
    <mergeCell ref="D22:F22"/>
    <mergeCell ref="N22:P22"/>
    <mergeCell ref="D16:F16"/>
    <mergeCell ref="N16:P16"/>
    <mergeCell ref="D17:F17"/>
    <mergeCell ref="N17:P17"/>
    <mergeCell ref="D18:F18"/>
    <mergeCell ref="N18:P18"/>
    <mergeCell ref="D19:F19"/>
    <mergeCell ref="D20:F20"/>
    <mergeCell ref="M20:P20"/>
    <mergeCell ref="D21:F21"/>
    <mergeCell ref="N21:P21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D38" zoomScale="89" zoomScaleNormal="89" workbookViewId="0">
      <selection activeCell="H50" sqref="H50"/>
    </sheetView>
  </sheetViews>
  <sheetFormatPr baseColWidth="10" defaultColWidth="11.42578125" defaultRowHeight="15" x14ac:dyDescent="0.25"/>
  <cols>
    <col min="1" max="1" width="8.42578125" style="5" customWidth="1"/>
    <col min="2" max="2" width="6.7109375" style="5" customWidth="1"/>
    <col min="3" max="3" width="29.42578125" style="5" customWidth="1"/>
    <col min="4" max="4" width="16.85546875" style="5" customWidth="1"/>
    <col min="5" max="5" width="16.28515625" style="5" customWidth="1"/>
    <col min="6" max="6" width="15.28515625" style="5" customWidth="1"/>
    <col min="7" max="7" width="4.42578125" style="5" customWidth="1"/>
    <col min="8" max="8" width="14.28515625" style="307" customWidth="1"/>
    <col min="9" max="9" width="4.5703125" style="307" customWidth="1"/>
    <col min="10" max="10" width="15.7109375" style="307" customWidth="1"/>
    <col min="11" max="11" width="14.140625" style="307" bestFit="1" customWidth="1"/>
    <col min="12" max="12" width="14" style="5" bestFit="1" customWidth="1"/>
    <col min="13" max="13" width="15.7109375" style="5" customWidth="1"/>
    <col min="14" max="16384" width="11.42578125" style="5"/>
  </cols>
  <sheetData>
    <row r="1" spans="1:12" x14ac:dyDescent="0.2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7"/>
    </row>
    <row r="2" spans="1:12" x14ac:dyDescent="0.25">
      <c r="A2" s="595" t="s">
        <v>194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307"/>
    </row>
    <row r="3" spans="1:12" x14ac:dyDescent="0.25">
      <c r="A3" s="596" t="s">
        <v>221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307"/>
    </row>
    <row r="4" spans="1:12" x14ac:dyDescent="0.25">
      <c r="A4" s="596" t="s">
        <v>378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307"/>
    </row>
    <row r="5" spans="1:12" x14ac:dyDescent="0.25">
      <c r="A5" s="596" t="s">
        <v>222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307"/>
    </row>
    <row r="6" spans="1:12" x14ac:dyDescent="0.2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7"/>
    </row>
    <row r="7" spans="1:12" x14ac:dyDescent="0.25">
      <c r="A7" s="308"/>
      <c r="B7" s="308"/>
      <c r="C7" s="308"/>
      <c r="D7" s="309">
        <v>43861</v>
      </c>
      <c r="E7" s="309">
        <v>43830</v>
      </c>
      <c r="F7" s="309" t="s">
        <v>223</v>
      </c>
      <c r="G7" s="310"/>
      <c r="H7" s="310" t="s">
        <v>124</v>
      </c>
      <c r="I7" s="311"/>
      <c r="J7" s="310" t="s">
        <v>125</v>
      </c>
      <c r="K7" s="308"/>
      <c r="L7" s="307"/>
    </row>
    <row r="8" spans="1:12" x14ac:dyDescent="0.25">
      <c r="A8" s="312" t="s">
        <v>224</v>
      </c>
      <c r="B8" s="313"/>
      <c r="C8" s="313"/>
      <c r="D8" s="313"/>
      <c r="E8" s="313"/>
      <c r="F8" s="314">
        <v>1</v>
      </c>
      <c r="G8" s="313"/>
      <c r="H8" s="315" t="s">
        <v>225</v>
      </c>
      <c r="I8" s="311"/>
      <c r="J8" s="315" t="s">
        <v>226</v>
      </c>
      <c r="K8" s="306"/>
      <c r="L8" s="307"/>
    </row>
    <row r="9" spans="1:12" ht="23.25" customHeight="1" x14ac:dyDescent="0.25">
      <c r="A9" s="316" t="s">
        <v>227</v>
      </c>
      <c r="B9" s="316"/>
      <c r="C9" s="316"/>
      <c r="H9" s="317"/>
      <c r="I9" s="311"/>
      <c r="J9" s="311"/>
    </row>
    <row r="10" spans="1:12" s="307" customFormat="1" x14ac:dyDescent="0.25">
      <c r="A10" s="316"/>
      <c r="B10" s="316"/>
      <c r="C10" s="316"/>
      <c r="D10" s="314"/>
      <c r="E10" s="314"/>
      <c r="F10" s="314"/>
      <c r="G10" s="314"/>
      <c r="H10" s="317"/>
      <c r="I10" s="311"/>
      <c r="J10" s="311"/>
      <c r="L10" s="5"/>
    </row>
    <row r="11" spans="1:12" s="307" customFormat="1" ht="17.25" customHeight="1" x14ac:dyDescent="0.25">
      <c r="A11" s="318"/>
      <c r="B11" s="390" t="s">
        <v>228</v>
      </c>
      <c r="C11" s="391"/>
      <c r="D11" s="392">
        <f>+'Edo Sit Finan'!E17</f>
        <v>15294189</v>
      </c>
      <c r="E11" s="392">
        <v>11552058</v>
      </c>
      <c r="F11" s="392">
        <f>+D11-E11</f>
        <v>3742131</v>
      </c>
      <c r="G11" s="306"/>
      <c r="H11" s="317"/>
      <c r="I11" s="311"/>
      <c r="J11" s="311">
        <f>+F11</f>
        <v>3742131</v>
      </c>
      <c r="L11" s="5"/>
    </row>
    <row r="12" spans="1:12" s="307" customFormat="1" hidden="1" x14ac:dyDescent="0.25">
      <c r="A12" s="5"/>
      <c r="B12" s="393"/>
      <c r="C12" s="394" t="s">
        <v>229</v>
      </c>
      <c r="D12" s="395">
        <f>+[1]Balance!D12</f>
        <v>23500</v>
      </c>
      <c r="E12" s="395">
        <v>23500</v>
      </c>
      <c r="F12" s="396"/>
      <c r="G12" s="306"/>
      <c r="H12" s="317"/>
      <c r="I12" s="311"/>
      <c r="J12" s="311"/>
      <c r="L12" s="5"/>
    </row>
    <row r="13" spans="1:12" s="307" customFormat="1" hidden="1" x14ac:dyDescent="0.25">
      <c r="A13" s="5"/>
      <c r="B13" s="393"/>
      <c r="C13" s="394" t="s">
        <v>230</v>
      </c>
      <c r="D13" s="395">
        <f>+[1]Balance!D13</f>
        <v>1480158</v>
      </c>
      <c r="E13" s="395">
        <v>1480158</v>
      </c>
      <c r="F13" s="395"/>
      <c r="G13" s="311"/>
      <c r="H13" s="317"/>
      <c r="I13" s="311"/>
      <c r="J13" s="311"/>
      <c r="L13" s="5"/>
    </row>
    <row r="14" spans="1:12" s="307" customFormat="1" hidden="1" x14ac:dyDescent="0.25">
      <c r="A14" s="5"/>
      <c r="B14" s="393"/>
      <c r="C14" s="394" t="s">
        <v>231</v>
      </c>
      <c r="D14" s="395">
        <f>+[1]Balance!D14</f>
        <v>3506707</v>
      </c>
      <c r="E14" s="395">
        <v>3506707</v>
      </c>
      <c r="F14" s="395"/>
      <c r="G14" s="311"/>
      <c r="H14" s="317"/>
      <c r="I14" s="311"/>
      <c r="J14" s="311"/>
      <c r="L14" s="5"/>
    </row>
    <row r="15" spans="1:12" s="307" customFormat="1" ht="6" customHeight="1" x14ac:dyDescent="0.25">
      <c r="A15" s="5"/>
      <c r="B15" s="393"/>
      <c r="C15" s="394"/>
      <c r="D15" s="397"/>
      <c r="E15" s="397"/>
      <c r="F15" s="397"/>
      <c r="G15" s="327"/>
      <c r="H15" s="328"/>
      <c r="I15" s="311"/>
      <c r="J15" s="327"/>
      <c r="L15" s="5"/>
    </row>
    <row r="16" spans="1:12" s="307" customFormat="1" ht="21" customHeight="1" x14ac:dyDescent="0.25">
      <c r="A16" s="318"/>
      <c r="B16" s="390" t="s">
        <v>232</v>
      </c>
      <c r="C16" s="394"/>
      <c r="D16" s="395">
        <f>+'Edo Sit Finan'!E18</f>
        <v>190000</v>
      </c>
      <c r="E16" s="395">
        <v>190000</v>
      </c>
      <c r="F16" s="395">
        <f>+D16-E16</f>
        <v>0</v>
      </c>
      <c r="G16" s="317"/>
      <c r="H16" s="329"/>
      <c r="I16" s="311"/>
      <c r="J16" s="328">
        <f>+F16</f>
        <v>0</v>
      </c>
      <c r="L16" s="5"/>
    </row>
    <row r="17" spans="1:13" s="307" customFormat="1" hidden="1" x14ac:dyDescent="0.25">
      <c r="A17" s="5"/>
      <c r="B17" s="393"/>
      <c r="C17" s="394" t="s">
        <v>233</v>
      </c>
      <c r="D17" s="397">
        <f>+[1]Balance!D17+63000</f>
        <v>1564915</v>
      </c>
      <c r="E17" s="397">
        <v>1564915</v>
      </c>
      <c r="F17" s="398"/>
      <c r="G17" s="328"/>
      <c r="H17" s="328"/>
      <c r="I17" s="311"/>
      <c r="J17" s="327"/>
      <c r="L17" s="5"/>
    </row>
    <row r="18" spans="1:13" s="307" customFormat="1" hidden="1" x14ac:dyDescent="0.25">
      <c r="A18" s="5"/>
      <c r="B18" s="393"/>
      <c r="C18" s="394" t="s">
        <v>234</v>
      </c>
      <c r="D18" s="397">
        <f>+[1]Balance!D18</f>
        <v>46232</v>
      </c>
      <c r="E18" s="397">
        <v>46232</v>
      </c>
      <c r="F18" s="399"/>
      <c r="G18" s="317"/>
      <c r="H18" s="317"/>
      <c r="I18" s="311"/>
      <c r="J18" s="311"/>
      <c r="L18" s="5"/>
    </row>
    <row r="19" spans="1:13" s="307" customFormat="1" ht="40.5" hidden="1" x14ac:dyDescent="0.25">
      <c r="A19" s="5"/>
      <c r="B19" s="393"/>
      <c r="C19" s="400" t="s">
        <v>235</v>
      </c>
      <c r="D19" s="397">
        <f>+[1]Balance!D19</f>
        <v>2124</v>
      </c>
      <c r="E19" s="397">
        <v>2124</v>
      </c>
      <c r="F19" s="398"/>
      <c r="G19" s="328"/>
      <c r="H19" s="328"/>
      <c r="I19" s="311"/>
      <c r="J19" s="327"/>
      <c r="L19" s="5"/>
    </row>
    <row r="20" spans="1:13" s="307" customFormat="1" ht="6" customHeight="1" x14ac:dyDescent="0.25">
      <c r="A20" s="5"/>
      <c r="B20" s="393"/>
      <c r="C20" s="394"/>
      <c r="D20" s="397"/>
      <c r="E20" s="397"/>
      <c r="F20" s="398"/>
      <c r="G20" s="328"/>
      <c r="H20" s="328"/>
      <c r="I20" s="311"/>
      <c r="J20" s="327"/>
      <c r="L20" s="5"/>
    </row>
    <row r="21" spans="1:13" s="307" customFormat="1" ht="15" customHeight="1" x14ac:dyDescent="0.25">
      <c r="A21" s="318"/>
      <c r="B21" s="390" t="s">
        <v>236</v>
      </c>
      <c r="C21" s="394"/>
      <c r="D21" s="395">
        <f>+'Edo Sit Finan'!E19</f>
        <v>77786</v>
      </c>
      <c r="E21" s="395">
        <v>26255</v>
      </c>
      <c r="F21" s="399">
        <f>+D21-E21</f>
        <v>51531</v>
      </c>
      <c r="G21" s="317"/>
      <c r="H21" s="317"/>
      <c r="I21" s="311"/>
      <c r="J21" s="346">
        <f>+F21</f>
        <v>51531</v>
      </c>
      <c r="L21" s="5"/>
    </row>
    <row r="22" spans="1:13" s="307" customFormat="1" hidden="1" x14ac:dyDescent="0.25">
      <c r="A22" s="318"/>
      <c r="B22" s="390"/>
      <c r="C22" s="394" t="s">
        <v>237</v>
      </c>
      <c r="D22" s="395">
        <f>+[1]Balance!D22</f>
        <v>640056</v>
      </c>
      <c r="E22" s="395">
        <v>640056</v>
      </c>
      <c r="F22" s="399">
        <f>+D22-E22</f>
        <v>0</v>
      </c>
      <c r="G22" s="317"/>
      <c r="I22" s="311"/>
      <c r="J22" s="311"/>
      <c r="L22" s="5"/>
    </row>
    <row r="23" spans="1:13" s="307" customFormat="1" ht="6" customHeight="1" x14ac:dyDescent="0.25">
      <c r="A23" s="318"/>
      <c r="B23" s="390"/>
      <c r="C23" s="394"/>
      <c r="D23" s="395"/>
      <c r="E23" s="395"/>
      <c r="F23" s="399"/>
      <c r="G23" s="317"/>
      <c r="H23" s="317"/>
      <c r="I23" s="311"/>
      <c r="J23" s="311"/>
      <c r="L23" s="5"/>
    </row>
    <row r="24" spans="1:13" s="307" customFormat="1" x14ac:dyDescent="0.25">
      <c r="A24" s="318"/>
      <c r="B24" s="390" t="s">
        <v>238</v>
      </c>
      <c r="C24" s="394"/>
      <c r="D24" s="395">
        <f>-'Edo Sit Finan'!E22</f>
        <v>190000</v>
      </c>
      <c r="E24" s="395">
        <v>190000</v>
      </c>
      <c r="F24" s="399">
        <f>+D24-E24</f>
        <v>0</v>
      </c>
      <c r="G24" s="317"/>
      <c r="H24" s="317">
        <f>+F24</f>
        <v>0</v>
      </c>
      <c r="I24" s="311"/>
      <c r="J24" s="311"/>
      <c r="L24" s="5"/>
    </row>
    <row r="25" spans="1:13" s="307" customFormat="1" ht="6" customHeight="1" x14ac:dyDescent="0.25">
      <c r="A25" s="318"/>
      <c r="B25" s="390"/>
      <c r="C25" s="394"/>
      <c r="D25" s="395"/>
      <c r="E25" s="395"/>
      <c r="F25" s="395"/>
      <c r="G25" s="334"/>
      <c r="H25" s="335"/>
      <c r="I25" s="334"/>
      <c r="J25" s="334"/>
      <c r="L25" s="5"/>
    </row>
    <row r="26" spans="1:13" x14ac:dyDescent="0.25">
      <c r="A26" s="318"/>
      <c r="B26" s="390" t="s">
        <v>239</v>
      </c>
      <c r="C26" s="394"/>
      <c r="D26" s="397">
        <f>+'Edo Sit Finan'!E23</f>
        <v>0</v>
      </c>
      <c r="E26" s="397">
        <v>0</v>
      </c>
      <c r="F26" s="397">
        <f>+D26-E26</f>
        <v>0</v>
      </c>
      <c r="G26" s="336"/>
      <c r="H26" s="499">
        <f>-F26</f>
        <v>0</v>
      </c>
      <c r="I26" s="338"/>
      <c r="J26" s="328"/>
    </row>
    <row r="27" spans="1:13" x14ac:dyDescent="0.25">
      <c r="C27" s="316"/>
      <c r="D27" s="311"/>
      <c r="E27" s="311"/>
      <c r="F27" s="311"/>
      <c r="G27" s="311"/>
      <c r="H27" s="335"/>
      <c r="I27" s="339"/>
      <c r="J27" s="340"/>
    </row>
    <row r="28" spans="1:13" x14ac:dyDescent="0.25">
      <c r="C28" s="341" t="s">
        <v>240</v>
      </c>
      <c r="D28" s="342">
        <f>+D11+D16+D21-D24+D26</f>
        <v>15371975</v>
      </c>
      <c r="E28" s="342">
        <f>+E11+E16+E21-E24+E26</f>
        <v>11578313</v>
      </c>
      <c r="F28" s="342">
        <f>+F11+F16+F21-F24+F26</f>
        <v>3793662</v>
      </c>
      <c r="G28" s="311"/>
      <c r="H28" s="335"/>
      <c r="I28" s="334"/>
      <c r="J28" s="311"/>
      <c r="K28" s="307">
        <f>+H16+H39+H21+H24+H26</f>
        <v>236973</v>
      </c>
      <c r="L28" s="449">
        <f>+J16+J21+J24+J26+J39</f>
        <v>51531</v>
      </c>
      <c r="M28" s="449">
        <f>+K28-L28</f>
        <v>185442</v>
      </c>
    </row>
    <row r="29" spans="1:13" s="307" customFormat="1" x14ac:dyDescent="0.25">
      <c r="A29" s="5"/>
      <c r="B29" s="5"/>
      <c r="C29" s="316"/>
      <c r="D29" s="311"/>
      <c r="E29" s="311"/>
      <c r="F29" s="311"/>
      <c r="G29" s="311"/>
      <c r="H29" s="317"/>
      <c r="I29" s="340"/>
      <c r="J29" s="340"/>
      <c r="L29" s="449"/>
    </row>
    <row r="30" spans="1:13" x14ac:dyDescent="0.25">
      <c r="A30" s="316" t="s">
        <v>241</v>
      </c>
      <c r="B30" s="316"/>
      <c r="C30" s="316"/>
      <c r="D30" s="311"/>
      <c r="E30" s="311"/>
      <c r="F30" s="317"/>
      <c r="G30" s="317"/>
      <c r="H30" s="317"/>
      <c r="I30" s="311"/>
      <c r="J30" s="311"/>
      <c r="L30" s="343"/>
    </row>
    <row r="31" spans="1:13" x14ac:dyDescent="0.25">
      <c r="C31" s="316"/>
      <c r="H31" s="344"/>
      <c r="I31" s="345"/>
      <c r="J31" s="346"/>
      <c r="L31" s="343"/>
    </row>
    <row r="32" spans="1:13" x14ac:dyDescent="0.25">
      <c r="A32" s="318"/>
      <c r="B32" s="390" t="s">
        <v>242</v>
      </c>
      <c r="C32" s="391"/>
      <c r="D32" s="395">
        <f>+'Edo Sit Finan'!E33</f>
        <v>7263501</v>
      </c>
      <c r="E32" s="395">
        <v>7052096</v>
      </c>
      <c r="F32" s="399">
        <f>+D32-E32</f>
        <v>211405</v>
      </c>
      <c r="G32" s="317"/>
      <c r="H32" s="329"/>
      <c r="I32" s="345"/>
      <c r="J32" s="346">
        <f>+F32</f>
        <v>211405</v>
      </c>
      <c r="L32" s="343"/>
    </row>
    <row r="33" spans="1:13" hidden="1" x14ac:dyDescent="0.25">
      <c r="B33" s="393"/>
      <c r="C33" s="391" t="s">
        <v>243</v>
      </c>
      <c r="D33" s="395">
        <f>+[1]Balance!D34+1661271+46882</f>
        <v>4174576</v>
      </c>
      <c r="E33" s="395">
        <v>4174576</v>
      </c>
      <c r="F33" s="399"/>
      <c r="G33" s="317"/>
      <c r="H33" s="329"/>
      <c r="I33" s="345"/>
      <c r="J33" s="345"/>
    </row>
    <row r="34" spans="1:13" hidden="1" x14ac:dyDescent="0.25">
      <c r="B34" s="393"/>
      <c r="C34" s="391" t="s">
        <v>244</v>
      </c>
      <c r="D34" s="395">
        <f>+[1]Balance!D35+699+56</f>
        <v>1609</v>
      </c>
      <c r="E34" s="395">
        <v>1609</v>
      </c>
      <c r="F34" s="399">
        <f>+D34-E34</f>
        <v>0</v>
      </c>
      <c r="G34" s="317"/>
      <c r="H34" s="329"/>
      <c r="I34" s="345"/>
      <c r="J34" s="347"/>
      <c r="L34" s="343"/>
    </row>
    <row r="35" spans="1:13" ht="5.25" customHeight="1" x14ac:dyDescent="0.25">
      <c r="B35" s="393"/>
      <c r="C35" s="391"/>
      <c r="D35" s="395"/>
      <c r="E35" s="395"/>
      <c r="F35" s="399"/>
      <c r="G35" s="317"/>
      <c r="H35" s="329"/>
      <c r="I35" s="345"/>
      <c r="J35" s="345"/>
    </row>
    <row r="36" spans="1:13" x14ac:dyDescent="0.25">
      <c r="A36" s="318"/>
      <c r="B36" s="390" t="s">
        <v>97</v>
      </c>
      <c r="C36" s="391"/>
      <c r="D36" s="395">
        <f>+'Edo Sit Finan'!E34</f>
        <v>214697</v>
      </c>
      <c r="E36" s="395">
        <v>214697</v>
      </c>
      <c r="F36" s="399">
        <f>+D36-E36</f>
        <v>0</v>
      </c>
      <c r="G36" s="335"/>
      <c r="H36" s="329"/>
      <c r="I36" s="348"/>
      <c r="J36" s="346">
        <f>+F36</f>
        <v>0</v>
      </c>
      <c r="L36" s="343"/>
      <c r="M36" s="463">
        <f>+J36+J32</f>
        <v>211405</v>
      </c>
    </row>
    <row r="37" spans="1:13" hidden="1" x14ac:dyDescent="0.25">
      <c r="A37" s="318"/>
      <c r="B37" s="390"/>
      <c r="C37" s="391" t="s">
        <v>245</v>
      </c>
      <c r="D37" s="401"/>
      <c r="E37" s="401"/>
      <c r="F37" s="401"/>
      <c r="H37" s="350"/>
      <c r="I37" s="348"/>
      <c r="J37" s="346"/>
      <c r="L37" s="343"/>
    </row>
    <row r="38" spans="1:13" ht="5.25" customHeight="1" x14ac:dyDescent="0.25">
      <c r="A38" s="318"/>
      <c r="B38" s="390"/>
      <c r="C38" s="391"/>
      <c r="D38" s="395"/>
      <c r="E38" s="395"/>
      <c r="F38" s="399"/>
      <c r="G38" s="335"/>
      <c r="H38" s="335"/>
      <c r="I38" s="334"/>
      <c r="J38" s="334"/>
      <c r="L38" s="343"/>
    </row>
    <row r="39" spans="1:13" x14ac:dyDescent="0.25">
      <c r="B39" s="402" t="s">
        <v>99</v>
      </c>
      <c r="C39" s="391"/>
      <c r="D39" s="395">
        <f>-'Edo Sit Finan'!E35</f>
        <v>5995622</v>
      </c>
      <c r="E39" s="395">
        <v>5758649</v>
      </c>
      <c r="F39" s="399">
        <f>+D39-E39</f>
        <v>236973</v>
      </c>
      <c r="G39" s="352"/>
      <c r="H39" s="317">
        <f>+F39</f>
        <v>236973</v>
      </c>
      <c r="I39" s="339"/>
      <c r="J39" s="352">
        <v>0</v>
      </c>
    </row>
    <row r="40" spans="1:13" x14ac:dyDescent="0.25">
      <c r="B40" s="316"/>
      <c r="C40" s="316"/>
      <c r="D40" s="339"/>
      <c r="E40" s="339"/>
      <c r="F40" s="352"/>
      <c r="G40" s="352"/>
      <c r="H40" s="352"/>
      <c r="I40" s="339"/>
      <c r="J40" s="352"/>
    </row>
    <row r="41" spans="1:13" x14ac:dyDescent="0.25">
      <c r="C41" s="316" t="s">
        <v>246</v>
      </c>
      <c r="D41" s="334"/>
      <c r="E41" s="334"/>
      <c r="F41" s="335"/>
      <c r="G41" s="335"/>
      <c r="H41" s="335"/>
      <c r="I41" s="334"/>
      <c r="J41" s="335"/>
    </row>
    <row r="42" spans="1:13" x14ac:dyDescent="0.25">
      <c r="C42" s="318"/>
      <c r="D42" s="339"/>
      <c r="E42" s="339"/>
      <c r="F42" s="352"/>
      <c r="G42" s="352"/>
      <c r="H42" s="352"/>
      <c r="I42" s="334"/>
      <c r="J42" s="352"/>
      <c r="L42" s="343"/>
    </row>
    <row r="43" spans="1:13" x14ac:dyDescent="0.25">
      <c r="C43" s="353" t="s">
        <v>247</v>
      </c>
      <c r="D43" s="354">
        <f>+D32+D36-D39</f>
        <v>1482576</v>
      </c>
      <c r="E43" s="354">
        <f>+E32+E36-E39</f>
        <v>1508144</v>
      </c>
      <c r="F43" s="354">
        <f>+F32+F36-F39</f>
        <v>-25568</v>
      </c>
      <c r="G43" s="335"/>
      <c r="H43" s="335"/>
      <c r="I43" s="334"/>
      <c r="J43" s="334"/>
    </row>
    <row r="44" spans="1:13" x14ac:dyDescent="0.25">
      <c r="B44" s="355"/>
      <c r="C44" s="356"/>
      <c r="D44" s="334"/>
      <c r="E44" s="334"/>
      <c r="F44" s="334"/>
      <c r="G44" s="335"/>
      <c r="H44" s="335"/>
      <c r="I44" s="334"/>
      <c r="J44" s="334"/>
      <c r="L44" s="343"/>
    </row>
    <row r="45" spans="1:13" x14ac:dyDescent="0.25">
      <c r="B45" s="355"/>
      <c r="C45" s="357" t="s">
        <v>248</v>
      </c>
      <c r="D45" s="354">
        <f>+D43+D28</f>
        <v>16854551</v>
      </c>
      <c r="E45" s="354">
        <f>+E43+E28</f>
        <v>13086457</v>
      </c>
      <c r="F45" s="354">
        <f>+F43+F28</f>
        <v>3768094</v>
      </c>
      <c r="G45" s="335"/>
      <c r="H45" s="335"/>
      <c r="I45" s="335"/>
      <c r="J45" s="335"/>
      <c r="L45" s="343"/>
    </row>
    <row r="46" spans="1:13" x14ac:dyDescent="0.25">
      <c r="B46" s="314"/>
      <c r="C46" s="314"/>
      <c r="D46" s="334"/>
      <c r="E46" s="334"/>
      <c r="F46" s="334"/>
      <c r="G46" s="334"/>
      <c r="H46" s="335"/>
      <c r="I46" s="334"/>
      <c r="J46" s="334"/>
    </row>
    <row r="47" spans="1:13" x14ac:dyDescent="0.25">
      <c r="A47" s="358" t="s">
        <v>67</v>
      </c>
      <c r="B47" s="314"/>
      <c r="C47" s="314"/>
      <c r="D47" s="334"/>
      <c r="E47" s="334"/>
      <c r="F47" s="334"/>
      <c r="G47" s="334"/>
      <c r="H47" s="335"/>
      <c r="I47" s="334"/>
      <c r="J47" s="334"/>
    </row>
    <row r="48" spans="1:13" x14ac:dyDescent="0.25">
      <c r="A48" s="359" t="s">
        <v>249</v>
      </c>
      <c r="B48" s="359"/>
      <c r="C48" s="359"/>
      <c r="D48" s="339"/>
      <c r="E48" s="339"/>
      <c r="F48" s="339"/>
      <c r="G48" s="339"/>
      <c r="H48" s="352"/>
      <c r="I48" s="339"/>
      <c r="J48" s="339"/>
    </row>
    <row r="49" spans="1:10" x14ac:dyDescent="0.25">
      <c r="A49" s="359"/>
      <c r="B49" s="359"/>
      <c r="C49" s="359"/>
      <c r="D49" s="334"/>
      <c r="E49" s="334"/>
      <c r="F49" s="360"/>
      <c r="G49" s="360"/>
      <c r="H49" s="335"/>
      <c r="I49" s="334"/>
      <c r="J49" s="334"/>
    </row>
    <row r="50" spans="1:10" x14ac:dyDescent="0.25">
      <c r="A50" s="359"/>
      <c r="B50" s="403" t="s">
        <v>250</v>
      </c>
      <c r="C50" s="404"/>
      <c r="D50" s="395">
        <f>+'Edo Sit Finan'!L17</f>
        <v>907738</v>
      </c>
      <c r="E50" s="395">
        <v>1010117</v>
      </c>
      <c r="F50" s="392">
        <f>+D50-E50</f>
        <v>-102379</v>
      </c>
      <c r="G50" s="306"/>
      <c r="H50" s="317"/>
      <c r="I50" s="311"/>
      <c r="J50" s="328">
        <f>-F50</f>
        <v>102379</v>
      </c>
    </row>
    <row r="51" spans="1:10" hidden="1" x14ac:dyDescent="0.25">
      <c r="A51" s="363"/>
      <c r="B51" s="405"/>
      <c r="C51" s="406" t="s">
        <v>174</v>
      </c>
      <c r="D51" s="401"/>
      <c r="E51" s="401"/>
      <c r="F51" s="401"/>
    </row>
    <row r="52" spans="1:10" hidden="1" x14ac:dyDescent="0.25">
      <c r="A52" s="363"/>
      <c r="B52" s="405"/>
      <c r="C52" s="394" t="s">
        <v>251</v>
      </c>
      <c r="D52" s="395">
        <f>+[1]Balance!L13</f>
        <v>276552</v>
      </c>
      <c r="E52" s="395">
        <f>+[1]Balance!N13</f>
        <v>302360</v>
      </c>
      <c r="F52" s="392">
        <f>+D52-E52</f>
        <v>-25808</v>
      </c>
      <c r="G52" s="306"/>
      <c r="H52" s="311"/>
      <c r="I52" s="311"/>
      <c r="J52" s="328"/>
    </row>
    <row r="53" spans="1:10" hidden="1" x14ac:dyDescent="0.25">
      <c r="A53" s="363"/>
      <c r="B53" s="405"/>
      <c r="C53" s="394" t="s">
        <v>252</v>
      </c>
      <c r="D53" s="395">
        <f>+[1]Balance!L14</f>
        <v>621033</v>
      </c>
      <c r="E53" s="395">
        <f>+[1]Balance!N14</f>
        <v>602591</v>
      </c>
      <c r="F53" s="392">
        <f>+D53-E53</f>
        <v>18442</v>
      </c>
      <c r="G53" s="306"/>
      <c r="H53" s="311"/>
      <c r="I53" s="311"/>
      <c r="J53" s="328"/>
    </row>
    <row r="54" spans="1:10" ht="5.25" customHeight="1" x14ac:dyDescent="0.25">
      <c r="A54" s="363"/>
      <c r="B54" s="405"/>
      <c r="C54" s="394"/>
      <c r="D54" s="395"/>
      <c r="E54" s="395"/>
      <c r="F54" s="396"/>
      <c r="G54" s="306"/>
      <c r="H54" s="311"/>
      <c r="I54" s="311"/>
      <c r="J54" s="311"/>
    </row>
    <row r="55" spans="1:10" x14ac:dyDescent="0.25">
      <c r="A55" s="318"/>
      <c r="B55" s="390" t="s">
        <v>253</v>
      </c>
      <c r="C55" s="394"/>
      <c r="D55" s="395">
        <v>0</v>
      </c>
      <c r="E55" s="395">
        <v>0</v>
      </c>
      <c r="F55" s="392">
        <f>+D55-E55</f>
        <v>0</v>
      </c>
      <c r="G55" s="306"/>
      <c r="H55" s="317"/>
      <c r="I55" s="311"/>
      <c r="J55" s="328">
        <f>-F55/$F$8</f>
        <v>0</v>
      </c>
    </row>
    <row r="56" spans="1:10" x14ac:dyDescent="0.25">
      <c r="A56" s="318"/>
      <c r="B56" s="318"/>
      <c r="C56" s="318"/>
      <c r="D56" s="311"/>
      <c r="E56" s="311"/>
      <c r="F56" s="306"/>
      <c r="G56" s="306"/>
      <c r="H56" s="311"/>
      <c r="I56" s="311"/>
      <c r="J56" s="311"/>
    </row>
    <row r="57" spans="1:10" x14ac:dyDescent="0.25">
      <c r="A57" s="318"/>
      <c r="B57" s="318"/>
      <c r="C57" s="353" t="s">
        <v>254</v>
      </c>
      <c r="D57" s="342">
        <f>+D50+D55</f>
        <v>907738</v>
      </c>
      <c r="E57" s="342">
        <f>+E50+E55</f>
        <v>1010117</v>
      </c>
      <c r="F57" s="342">
        <f>+F50+F55</f>
        <v>-102379</v>
      </c>
      <c r="G57" s="306"/>
      <c r="H57" s="311"/>
      <c r="I57" s="311"/>
      <c r="J57" s="311"/>
    </row>
    <row r="58" spans="1:10" x14ac:dyDescent="0.25">
      <c r="A58" s="318"/>
      <c r="B58" s="318"/>
      <c r="C58" s="318"/>
      <c r="D58" s="311"/>
      <c r="E58" s="311"/>
      <c r="F58" s="306"/>
      <c r="G58" s="306"/>
      <c r="H58" s="311"/>
      <c r="I58" s="311"/>
      <c r="J58" s="311"/>
    </row>
    <row r="59" spans="1:10" x14ac:dyDescent="0.25">
      <c r="A59" s="358" t="s">
        <v>255</v>
      </c>
      <c r="B59" s="358"/>
      <c r="C59" s="312"/>
      <c r="D59" s="311"/>
      <c r="E59" s="311"/>
      <c r="F59" s="306"/>
      <c r="G59" s="306"/>
      <c r="H59" s="311"/>
      <c r="I59" s="311"/>
      <c r="J59" s="311"/>
    </row>
    <row r="60" spans="1:10" x14ac:dyDescent="0.25">
      <c r="A60" s="359" t="s">
        <v>256</v>
      </c>
      <c r="B60" s="359"/>
      <c r="C60" s="359"/>
      <c r="D60" s="339"/>
      <c r="E60" s="339"/>
      <c r="F60" s="339"/>
      <c r="G60" s="339"/>
      <c r="H60" s="352"/>
      <c r="I60" s="339"/>
      <c r="J60" s="339"/>
    </row>
    <row r="61" spans="1:10" ht="6" customHeight="1" x14ac:dyDescent="0.25">
      <c r="A61" s="318"/>
      <c r="B61" s="318"/>
      <c r="D61" s="311"/>
      <c r="E61" s="311"/>
      <c r="F61" s="306"/>
      <c r="G61" s="306"/>
      <c r="H61" s="311"/>
      <c r="I61" s="311"/>
      <c r="J61" s="311"/>
    </row>
    <row r="62" spans="1:10" x14ac:dyDescent="0.25">
      <c r="A62" s="318"/>
      <c r="B62" s="390" t="s">
        <v>33</v>
      </c>
      <c r="C62" s="407"/>
      <c r="D62" s="395">
        <f>+'Edo Sit Finan'!L45</f>
        <v>0</v>
      </c>
      <c r="E62" s="395">
        <v>0</v>
      </c>
      <c r="F62" s="392">
        <f>+D62-E62</f>
        <v>0</v>
      </c>
      <c r="G62" s="306"/>
      <c r="H62" s="317">
        <f>+F62/$F$8</f>
        <v>0</v>
      </c>
      <c r="I62" s="311"/>
      <c r="J62" s="311"/>
    </row>
    <row r="63" spans="1:10" x14ac:dyDescent="0.25">
      <c r="A63" s="318"/>
      <c r="B63" s="390" t="s">
        <v>257</v>
      </c>
      <c r="C63" s="407"/>
      <c r="D63" s="395">
        <f>+'Edo Sit Finan'!L46</f>
        <v>0</v>
      </c>
      <c r="E63" s="395">
        <v>0</v>
      </c>
      <c r="F63" s="392">
        <f>+D63-E63</f>
        <v>0</v>
      </c>
      <c r="G63" s="306"/>
      <c r="H63" s="317">
        <v>0</v>
      </c>
      <c r="I63" s="311"/>
      <c r="J63" s="311">
        <f>-F63</f>
        <v>0</v>
      </c>
    </row>
    <row r="64" spans="1:10" ht="6" customHeight="1" x14ac:dyDescent="0.25">
      <c r="A64" s="318"/>
      <c r="B64" s="318"/>
      <c r="C64" s="318"/>
      <c r="D64" s="311"/>
      <c r="E64" s="311"/>
      <c r="F64" s="306"/>
      <c r="G64" s="306"/>
      <c r="H64" s="311"/>
      <c r="I64" s="311"/>
      <c r="J64" s="311"/>
    </row>
    <row r="65" spans="1:13" x14ac:dyDescent="0.25">
      <c r="A65" s="359" t="s">
        <v>258</v>
      </c>
      <c r="B65" s="359"/>
      <c r="C65" s="359"/>
      <c r="D65" s="339"/>
      <c r="E65" s="339"/>
      <c r="F65" s="339"/>
      <c r="G65" s="339"/>
      <c r="H65" s="352"/>
      <c r="I65" s="339"/>
      <c r="J65" s="339"/>
    </row>
    <row r="66" spans="1:13" ht="6" customHeight="1" x14ac:dyDescent="0.25">
      <c r="A66" s="318"/>
      <c r="B66" s="318"/>
      <c r="D66" s="311"/>
      <c r="E66" s="311"/>
      <c r="F66" s="306"/>
      <c r="G66" s="306"/>
      <c r="H66" s="311"/>
      <c r="I66" s="311"/>
      <c r="J66" s="311"/>
    </row>
    <row r="67" spans="1:13" x14ac:dyDescent="0.25">
      <c r="A67" s="318"/>
      <c r="B67" s="408" t="s">
        <v>259</v>
      </c>
      <c r="C67" s="409"/>
      <c r="D67" s="395">
        <f>+'Edo Sit Finan'!L51</f>
        <v>3870473</v>
      </c>
      <c r="E67" s="395">
        <v>1722216</v>
      </c>
      <c r="F67" s="392">
        <f>+D67-E67</f>
        <v>2148257</v>
      </c>
      <c r="G67" s="306"/>
      <c r="H67" s="311">
        <f>+F67</f>
        <v>2148257</v>
      </c>
      <c r="I67" s="311"/>
      <c r="J67" s="328"/>
    </row>
    <row r="68" spans="1:13" x14ac:dyDescent="0.25">
      <c r="A68" s="318"/>
      <c r="B68" s="408" t="s">
        <v>260</v>
      </c>
      <c r="C68" s="409"/>
      <c r="D68" s="395">
        <f>+'Edo Sit Finan'!L52</f>
        <v>10392555</v>
      </c>
      <c r="E68" s="395">
        <v>8670339</v>
      </c>
      <c r="F68" s="392">
        <f>+D68-E68</f>
        <v>1722216</v>
      </c>
      <c r="G68" s="306"/>
      <c r="H68" s="317">
        <f>+F68</f>
        <v>1722216</v>
      </c>
      <c r="I68" s="311"/>
      <c r="J68" s="311"/>
    </row>
    <row r="69" spans="1:13" x14ac:dyDescent="0.25">
      <c r="A69" s="318"/>
      <c r="B69" s="410" t="s">
        <v>261</v>
      </c>
      <c r="C69" s="411"/>
      <c r="D69" s="395">
        <f>+'Edo Sit Finan'!L55</f>
        <v>1683785</v>
      </c>
      <c r="E69" s="395">
        <v>1683785</v>
      </c>
      <c r="F69" s="392">
        <f>+D69-E69</f>
        <v>0</v>
      </c>
      <c r="G69" s="306"/>
      <c r="H69" s="311">
        <f>+F69</f>
        <v>0</v>
      </c>
      <c r="I69" s="311"/>
      <c r="J69" s="328">
        <v>0</v>
      </c>
      <c r="K69" s="307">
        <f>+H63</f>
        <v>0</v>
      </c>
      <c r="L69" s="307">
        <f>+J69</f>
        <v>0</v>
      </c>
      <c r="M69" s="449">
        <f>+K69-L69</f>
        <v>0</v>
      </c>
    </row>
    <row r="70" spans="1:13" x14ac:dyDescent="0.25">
      <c r="A70" s="318"/>
      <c r="B70" s="318"/>
      <c r="C70" s="371"/>
      <c r="D70" s="311"/>
      <c r="E70" s="311"/>
      <c r="F70" s="306"/>
      <c r="G70" s="306"/>
      <c r="H70" s="311"/>
      <c r="I70" s="311"/>
      <c r="J70" s="311"/>
    </row>
    <row r="71" spans="1:13" x14ac:dyDescent="0.25">
      <c r="A71" s="318"/>
      <c r="B71" s="318"/>
      <c r="C71" s="353" t="s">
        <v>262</v>
      </c>
      <c r="D71" s="342">
        <f>SUM(D62:D69)</f>
        <v>15946813</v>
      </c>
      <c r="E71" s="342">
        <f>SUM(E62:E69)</f>
        <v>12076340</v>
      </c>
      <c r="F71" s="342">
        <f>SUM(F62:F69)</f>
        <v>3870473</v>
      </c>
      <c r="G71" s="306"/>
      <c r="H71" s="311"/>
      <c r="I71" s="311"/>
      <c r="J71" s="311"/>
    </row>
    <row r="72" spans="1:13" x14ac:dyDescent="0.25">
      <c r="A72" s="318"/>
      <c r="B72" s="318"/>
      <c r="C72" s="318"/>
      <c r="D72" s="311"/>
      <c r="E72" s="311"/>
      <c r="F72" s="311"/>
      <c r="G72" s="306"/>
      <c r="H72" s="311"/>
      <c r="I72" s="311"/>
      <c r="J72" s="311"/>
    </row>
    <row r="73" spans="1:13" x14ac:dyDescent="0.25">
      <c r="B73" s="306"/>
      <c r="C73" s="372" t="s">
        <v>263</v>
      </c>
      <c r="D73" s="342">
        <f>+D71+D57</f>
        <v>16854551</v>
      </c>
      <c r="E73" s="342">
        <f>+E71+E57</f>
        <v>13086457</v>
      </c>
      <c r="F73" s="342">
        <f>+F71+F57</f>
        <v>3768094</v>
      </c>
      <c r="G73" s="306"/>
      <c r="H73" s="311">
        <f>SUM(H11:H71)</f>
        <v>4107446</v>
      </c>
      <c r="I73" s="311"/>
      <c r="J73" s="311">
        <f>SUM(J11:J71)</f>
        <v>4107446</v>
      </c>
      <c r="K73" s="307">
        <f>+H73-J73</f>
        <v>0</v>
      </c>
    </row>
    <row r="74" spans="1:13" x14ac:dyDescent="0.25">
      <c r="B74" s="306"/>
      <c r="C74" s="306"/>
      <c r="D74" s="306"/>
      <c r="E74" s="306"/>
      <c r="F74" s="306"/>
      <c r="G74" s="306"/>
      <c r="H74" s="311"/>
      <c r="I74" s="311"/>
      <c r="J74" s="311"/>
    </row>
    <row r="75" spans="1:13" x14ac:dyDescent="0.25">
      <c r="B75" s="306"/>
      <c r="C75" s="373" t="s">
        <v>223</v>
      </c>
      <c r="D75" s="374">
        <f>+D73-D45</f>
        <v>0</v>
      </c>
      <c r="E75" s="374">
        <f>+E73-E45</f>
        <v>0</v>
      </c>
      <c r="F75" s="374">
        <f>+F73-F45</f>
        <v>0</v>
      </c>
      <c r="G75" s="306"/>
      <c r="H75" s="311"/>
      <c r="I75" s="311"/>
      <c r="J75" s="311"/>
    </row>
    <row r="76" spans="1:13" x14ac:dyDescent="0.25">
      <c r="B76" s="306"/>
      <c r="C76" s="306"/>
      <c r="D76" s="306"/>
      <c r="E76" s="311"/>
      <c r="F76" s="306"/>
      <c r="G76" s="306"/>
      <c r="H76" s="311"/>
      <c r="I76" s="311"/>
      <c r="J76" s="311"/>
    </row>
    <row r="77" spans="1:13" x14ac:dyDescent="0.25">
      <c r="B77" s="306"/>
      <c r="C77" s="306"/>
      <c r="D77" s="306"/>
      <c r="E77" s="306"/>
      <c r="F77" s="306"/>
      <c r="G77" s="306"/>
      <c r="H77" s="311"/>
      <c r="I77" s="311"/>
      <c r="J77" s="311"/>
    </row>
    <row r="78" spans="1:13" x14ac:dyDescent="0.25">
      <c r="B78" s="306"/>
      <c r="C78" s="306"/>
      <c r="D78" s="306"/>
      <c r="E78" s="306"/>
      <c r="F78" s="306"/>
      <c r="G78" s="306"/>
      <c r="H78" s="311"/>
      <c r="I78" s="311"/>
      <c r="J78" s="311"/>
    </row>
    <row r="79" spans="1:13" x14ac:dyDescent="0.25">
      <c r="A79" s="579" t="s">
        <v>264</v>
      </c>
      <c r="B79" s="579"/>
      <c r="C79" s="579"/>
      <c r="D79" s="579"/>
      <c r="E79" s="579"/>
      <c r="F79" s="579"/>
      <c r="G79" s="579"/>
      <c r="H79" s="579"/>
      <c r="I79" s="579"/>
      <c r="J79" s="579"/>
    </row>
    <row r="80" spans="1:13" x14ac:dyDescent="0.25">
      <c r="A80" s="579" t="s">
        <v>265</v>
      </c>
      <c r="B80" s="579"/>
      <c r="C80" s="579"/>
      <c r="D80" s="579"/>
      <c r="E80" s="579"/>
      <c r="F80" s="579"/>
      <c r="G80" s="579"/>
      <c r="H80" s="579"/>
      <c r="I80" s="579"/>
      <c r="J80" s="579"/>
    </row>
    <row r="81" spans="1:12" x14ac:dyDescent="0.25">
      <c r="B81" s="306"/>
      <c r="C81" s="306"/>
      <c r="D81" s="306"/>
      <c r="E81" s="306"/>
      <c r="F81" s="306"/>
      <c r="G81" s="306"/>
      <c r="H81" s="311"/>
      <c r="I81" s="311"/>
      <c r="J81" s="311"/>
    </row>
    <row r="82" spans="1:12" x14ac:dyDescent="0.25">
      <c r="B82" s="306"/>
      <c r="C82" s="306"/>
      <c r="D82" s="306"/>
      <c r="E82" s="306"/>
      <c r="F82" s="306"/>
      <c r="G82" s="306"/>
      <c r="H82" s="311"/>
      <c r="I82" s="311"/>
      <c r="J82" s="311"/>
    </row>
    <row r="83" spans="1:12" s="307" customFormat="1" x14ac:dyDescent="0.25">
      <c r="A83" s="375" t="s">
        <v>266</v>
      </c>
      <c r="B83" s="375"/>
      <c r="C83" s="375"/>
      <c r="D83" s="375"/>
      <c r="E83" s="375"/>
      <c r="F83" s="375"/>
      <c r="G83" s="375"/>
      <c r="H83" s="376" t="s">
        <v>267</v>
      </c>
      <c r="I83" s="376"/>
      <c r="J83" s="376"/>
      <c r="L83" s="5"/>
    </row>
    <row r="84" spans="1:12" s="307" customFormat="1" x14ac:dyDescent="0.25">
      <c r="A84" s="5"/>
      <c r="B84" s="377"/>
      <c r="C84" s="377"/>
      <c r="D84" s="377"/>
      <c r="E84" s="377"/>
      <c r="F84" s="377"/>
      <c r="G84" s="377"/>
      <c r="H84" s="376"/>
      <c r="I84" s="376"/>
      <c r="J84" s="376"/>
      <c r="L84" s="5"/>
    </row>
    <row r="85" spans="1:12" s="307" customFormat="1" x14ac:dyDescent="0.25">
      <c r="A85" s="5"/>
      <c r="B85" s="377"/>
      <c r="C85" s="377"/>
      <c r="D85" s="377"/>
      <c r="E85" s="377"/>
      <c r="F85" s="377"/>
      <c r="G85" s="377"/>
      <c r="H85" s="376"/>
      <c r="I85" s="376"/>
      <c r="J85" s="376"/>
      <c r="L85" s="5"/>
    </row>
    <row r="86" spans="1:12" s="307" customFormat="1" x14ac:dyDescent="0.25">
      <c r="A86" s="5"/>
      <c r="B86" s="378"/>
      <c r="C86" s="378"/>
      <c r="D86" s="378"/>
      <c r="E86" s="378"/>
      <c r="F86" s="378"/>
      <c r="G86" s="378"/>
      <c r="H86" s="379"/>
      <c r="I86" s="379"/>
      <c r="J86" s="379"/>
      <c r="L86" s="5"/>
    </row>
    <row r="87" spans="1:12" s="307" customFormat="1" x14ac:dyDescent="0.25">
      <c r="A87" s="5"/>
      <c r="B87" s="380"/>
      <c r="C87" s="380"/>
      <c r="D87" s="380"/>
      <c r="E87" s="380"/>
      <c r="F87" s="380"/>
      <c r="G87" s="380"/>
      <c r="H87" s="381"/>
      <c r="I87" s="382"/>
      <c r="J87" s="382"/>
      <c r="L87" s="5"/>
    </row>
    <row r="88" spans="1:12" s="307" customFormat="1" x14ac:dyDescent="0.25">
      <c r="A88" s="383" t="s">
        <v>268</v>
      </c>
      <c r="B88" s="384"/>
      <c r="C88" s="384"/>
      <c r="D88" s="384"/>
      <c r="E88" s="384"/>
      <c r="F88" s="384"/>
      <c r="G88" s="384"/>
      <c r="H88" s="381"/>
      <c r="I88" s="385"/>
      <c r="J88" s="385"/>
      <c r="L88" s="5"/>
    </row>
    <row r="89" spans="1:12" s="307" customFormat="1" x14ac:dyDescent="0.25">
      <c r="A89" s="383" t="s">
        <v>269</v>
      </c>
      <c r="B89" s="384"/>
      <c r="C89" s="384"/>
      <c r="D89" s="384"/>
      <c r="E89" s="384"/>
      <c r="F89" s="384"/>
      <c r="G89" s="384"/>
      <c r="H89" s="376"/>
      <c r="I89" s="386"/>
      <c r="J89" s="386"/>
      <c r="L89" s="5"/>
    </row>
    <row r="90" spans="1:12" s="307" customFormat="1" x14ac:dyDescent="0.25">
      <c r="A90" s="5"/>
      <c r="B90" s="306"/>
      <c r="C90" s="306"/>
      <c r="D90" s="306"/>
      <c r="E90" s="306"/>
      <c r="F90" s="306"/>
      <c r="G90" s="306"/>
      <c r="H90" s="311"/>
      <c r="I90" s="376"/>
      <c r="J90" s="376"/>
      <c r="L90" s="5"/>
    </row>
    <row r="91" spans="1:12" s="307" customFormat="1" x14ac:dyDescent="0.25">
      <c r="A91" s="5"/>
      <c r="B91" s="375"/>
      <c r="C91" s="375"/>
      <c r="D91" s="375"/>
      <c r="E91" s="375"/>
      <c r="F91" s="375"/>
      <c r="G91" s="375"/>
      <c r="H91" s="375"/>
      <c r="I91" s="375"/>
      <c r="J91" s="375"/>
      <c r="L91" s="5"/>
    </row>
    <row r="92" spans="1:12" s="307" customFormat="1" x14ac:dyDescent="0.25">
      <c r="A92" s="5"/>
      <c r="B92" s="387" t="s">
        <v>270</v>
      </c>
      <c r="C92" s="387"/>
      <c r="D92" s="387"/>
      <c r="E92" s="387"/>
      <c r="F92" s="387"/>
      <c r="G92" s="387"/>
      <c r="H92" s="388"/>
      <c r="I92" s="388"/>
      <c r="J92" s="388"/>
      <c r="L92" s="5"/>
    </row>
    <row r="93" spans="1:12" s="307" customFormat="1" x14ac:dyDescent="0.25">
      <c r="A93" s="5"/>
      <c r="B93" s="318"/>
      <c r="C93" s="318"/>
      <c r="D93" s="318"/>
      <c r="E93" s="318"/>
      <c r="F93" s="318"/>
      <c r="G93" s="318"/>
      <c r="H93" s="388"/>
      <c r="I93" s="388"/>
      <c r="J93" s="388"/>
      <c r="L93" s="5"/>
    </row>
    <row r="94" spans="1:12" s="307" customFormat="1" x14ac:dyDescent="0.25">
      <c r="A94" s="5"/>
      <c r="B94" s="318"/>
      <c r="C94" s="318"/>
      <c r="D94" s="318"/>
      <c r="E94" s="318"/>
      <c r="F94" s="318"/>
      <c r="G94" s="318"/>
      <c r="H94" s="388"/>
      <c r="I94" s="388"/>
      <c r="J94" s="388"/>
      <c r="L94" s="5"/>
    </row>
    <row r="95" spans="1:12" s="307" customFormat="1" x14ac:dyDescent="0.25">
      <c r="A95" s="5"/>
      <c r="B95" s="318"/>
      <c r="C95" s="318"/>
      <c r="D95" s="318"/>
      <c r="E95" s="318"/>
      <c r="F95" s="318"/>
      <c r="G95" s="318"/>
      <c r="H95" s="388"/>
      <c r="I95" s="388"/>
      <c r="J95" s="388"/>
      <c r="L95" s="5"/>
    </row>
    <row r="96" spans="1:12" s="307" customFormat="1" x14ac:dyDescent="0.25">
      <c r="A96" s="5"/>
      <c r="B96" s="318"/>
      <c r="C96" s="378"/>
      <c r="D96" s="378"/>
      <c r="E96" s="378"/>
      <c r="F96" s="378"/>
      <c r="G96" s="378"/>
      <c r="H96" s="379"/>
      <c r="I96" s="388"/>
      <c r="J96" s="388"/>
      <c r="L96" s="5"/>
    </row>
    <row r="97" spans="1:12" s="307" customFormat="1" x14ac:dyDescent="0.25">
      <c r="A97" s="5"/>
      <c r="B97" s="389" t="s">
        <v>271</v>
      </c>
      <c r="C97" s="389"/>
      <c r="D97" s="389"/>
      <c r="E97" s="389"/>
      <c r="F97" s="389"/>
      <c r="G97" s="389"/>
      <c r="H97" s="389"/>
      <c r="I97" s="389"/>
      <c r="J97" s="389"/>
      <c r="L97" s="5"/>
    </row>
    <row r="98" spans="1:12" s="307" customFormat="1" x14ac:dyDescent="0.25">
      <c r="A98" s="5"/>
      <c r="B98" s="389" t="s">
        <v>272</v>
      </c>
      <c r="C98" s="389"/>
      <c r="D98" s="389"/>
      <c r="E98" s="389"/>
      <c r="F98" s="389"/>
      <c r="G98" s="389"/>
      <c r="H98" s="389"/>
      <c r="I98" s="389"/>
      <c r="J98" s="389"/>
      <c r="L98" s="5"/>
    </row>
    <row r="99" spans="1:12" s="307" customFormat="1" x14ac:dyDescent="0.25">
      <c r="A99" s="5"/>
      <c r="B99" s="306"/>
      <c r="C99" s="306"/>
      <c r="D99" s="306"/>
      <c r="E99" s="306"/>
      <c r="F99" s="306"/>
      <c r="G99" s="306"/>
      <c r="H99" s="311"/>
      <c r="I99" s="311"/>
      <c r="J99" s="311"/>
      <c r="L99" s="5"/>
    </row>
  </sheetData>
  <mergeCells count="6">
    <mergeCell ref="A80:J80"/>
    <mergeCell ref="A2:K2"/>
    <mergeCell ref="A3:K3"/>
    <mergeCell ref="A4:K4"/>
    <mergeCell ref="A5:K5"/>
    <mergeCell ref="A79:J79"/>
  </mergeCells>
  <pageMargins left="0.17" right="0.19685039370078741" top="0.27559055118110237" bottom="0.43307086614173229" header="0.15748031496062992" footer="0.31496062992125984"/>
  <pageSetup scale="75" orientation="portrait" verticalDpi="7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opLeftCell="C18" zoomScaleNormal="100" workbookViewId="0">
      <selection activeCell="E33" sqref="E33"/>
    </sheetView>
  </sheetViews>
  <sheetFormatPr baseColWidth="10" defaultColWidth="0" defaultRowHeight="15" zeroHeight="1" x14ac:dyDescent="0.25"/>
  <cols>
    <col min="1" max="1" width="1.42578125" style="5" customWidth="1"/>
    <col min="2" max="2" width="3.28515625" style="5" customWidth="1"/>
    <col min="3" max="3" width="11.42578125" style="5" customWidth="1"/>
    <col min="4" max="4" width="40" style="5" customWidth="1"/>
    <col min="5" max="5" width="21" style="5" customWidth="1"/>
    <col min="6" max="6" width="18.5703125" style="5" hidden="1" customWidth="1"/>
    <col min="7" max="7" width="21" style="5" customWidth="1"/>
    <col min="8" max="8" width="16.85546875" style="5" hidden="1" customWidth="1"/>
    <col min="9" max="9" width="3.42578125" style="5" customWidth="1"/>
    <col min="10" max="10" width="11.42578125" style="5" customWidth="1"/>
    <col min="11" max="11" width="41" style="5" customWidth="1"/>
    <col min="12" max="12" width="21" style="5" customWidth="1"/>
    <col min="13" max="13" width="14.85546875" style="5" hidden="1" customWidth="1"/>
    <col min="14" max="14" width="21" style="5" customWidth="1"/>
    <col min="15" max="15" width="14" style="5" hidden="1" customWidth="1"/>
    <col min="16" max="16" width="3.5703125" style="5" customWidth="1"/>
    <col min="17" max="17" width="4.42578125" style="5" customWidth="1"/>
    <col min="18" max="260" width="11.42578125" style="5" hidden="1" customWidth="1"/>
    <col min="261" max="261" width="1.42578125" style="5" customWidth="1"/>
    <col min="262" max="262" width="3.28515625" style="5" customWidth="1"/>
    <col min="263" max="263" width="11.42578125" style="5" customWidth="1"/>
    <col min="264" max="264" width="40" style="5" customWidth="1"/>
    <col min="265" max="266" width="21" style="5" customWidth="1"/>
    <col min="267" max="267" width="3.42578125" style="5" customWidth="1"/>
    <col min="268" max="268" width="11.42578125" style="5" customWidth="1"/>
    <col min="269" max="269" width="50.85546875" style="5" customWidth="1"/>
    <col min="270" max="271" width="21" style="5" customWidth="1"/>
    <col min="272" max="272" width="3.5703125" style="5" customWidth="1"/>
    <col min="273" max="273" width="4.42578125" style="5" customWidth="1"/>
    <col min="274" max="516" width="0" style="5" hidden="1"/>
    <col min="517" max="517" width="1.42578125" style="5" customWidth="1"/>
    <col min="518" max="518" width="3.28515625" style="5" customWidth="1"/>
    <col min="519" max="519" width="11.42578125" style="5" customWidth="1"/>
    <col min="520" max="520" width="40" style="5" customWidth="1"/>
    <col min="521" max="522" width="21" style="5" customWidth="1"/>
    <col min="523" max="523" width="3.42578125" style="5" customWidth="1"/>
    <col min="524" max="524" width="11.42578125" style="5" customWidth="1"/>
    <col min="525" max="525" width="50.85546875" style="5" customWidth="1"/>
    <col min="526" max="527" width="21" style="5" customWidth="1"/>
    <col min="528" max="528" width="3.5703125" style="5" customWidth="1"/>
    <col min="529" max="529" width="4.42578125" style="5" customWidth="1"/>
    <col min="530" max="772" width="0" style="5" hidden="1"/>
    <col min="773" max="773" width="1.42578125" style="5" customWidth="1"/>
    <col min="774" max="774" width="3.28515625" style="5" customWidth="1"/>
    <col min="775" max="775" width="11.42578125" style="5" customWidth="1"/>
    <col min="776" max="776" width="40" style="5" customWidth="1"/>
    <col min="777" max="778" width="21" style="5" customWidth="1"/>
    <col min="779" max="779" width="3.42578125" style="5" customWidth="1"/>
    <col min="780" max="780" width="11.42578125" style="5" customWidth="1"/>
    <col min="781" max="781" width="50.85546875" style="5" customWidth="1"/>
    <col min="782" max="783" width="21" style="5" customWidth="1"/>
    <col min="784" max="784" width="3.5703125" style="5" customWidth="1"/>
    <col min="785" max="785" width="4.42578125" style="5" customWidth="1"/>
    <col min="786" max="1028" width="0" style="5" hidden="1"/>
    <col min="1029" max="1029" width="1.42578125" style="5" customWidth="1"/>
    <col min="1030" max="1030" width="3.28515625" style="5" customWidth="1"/>
    <col min="1031" max="1031" width="11.42578125" style="5" customWidth="1"/>
    <col min="1032" max="1032" width="40" style="5" customWidth="1"/>
    <col min="1033" max="1034" width="21" style="5" customWidth="1"/>
    <col min="1035" max="1035" width="3.42578125" style="5" customWidth="1"/>
    <col min="1036" max="1036" width="11.42578125" style="5" customWidth="1"/>
    <col min="1037" max="1037" width="50.85546875" style="5" customWidth="1"/>
    <col min="1038" max="1039" width="21" style="5" customWidth="1"/>
    <col min="1040" max="1040" width="3.5703125" style="5" customWidth="1"/>
    <col min="1041" max="1041" width="4.42578125" style="5" customWidth="1"/>
    <col min="1042" max="1284" width="0" style="5" hidden="1"/>
    <col min="1285" max="1285" width="1.42578125" style="5" customWidth="1"/>
    <col min="1286" max="1286" width="3.28515625" style="5" customWidth="1"/>
    <col min="1287" max="1287" width="11.42578125" style="5" customWidth="1"/>
    <col min="1288" max="1288" width="40" style="5" customWidth="1"/>
    <col min="1289" max="1290" width="21" style="5" customWidth="1"/>
    <col min="1291" max="1291" width="3.42578125" style="5" customWidth="1"/>
    <col min="1292" max="1292" width="11.42578125" style="5" customWidth="1"/>
    <col min="1293" max="1293" width="50.85546875" style="5" customWidth="1"/>
    <col min="1294" max="1295" width="21" style="5" customWidth="1"/>
    <col min="1296" max="1296" width="3.5703125" style="5" customWidth="1"/>
    <col min="1297" max="1297" width="4.42578125" style="5" customWidth="1"/>
    <col min="1298" max="1540" width="0" style="5" hidden="1"/>
    <col min="1541" max="1541" width="1.42578125" style="5" customWidth="1"/>
    <col min="1542" max="1542" width="3.28515625" style="5" customWidth="1"/>
    <col min="1543" max="1543" width="11.42578125" style="5" customWidth="1"/>
    <col min="1544" max="1544" width="40" style="5" customWidth="1"/>
    <col min="1545" max="1546" width="21" style="5" customWidth="1"/>
    <col min="1547" max="1547" width="3.42578125" style="5" customWidth="1"/>
    <col min="1548" max="1548" width="11.42578125" style="5" customWidth="1"/>
    <col min="1549" max="1549" width="50.85546875" style="5" customWidth="1"/>
    <col min="1550" max="1551" width="21" style="5" customWidth="1"/>
    <col min="1552" max="1552" width="3.5703125" style="5" customWidth="1"/>
    <col min="1553" max="1553" width="4.42578125" style="5" customWidth="1"/>
    <col min="1554" max="1796" width="0" style="5" hidden="1"/>
    <col min="1797" max="1797" width="1.42578125" style="5" customWidth="1"/>
    <col min="1798" max="1798" width="3.28515625" style="5" customWidth="1"/>
    <col min="1799" max="1799" width="11.42578125" style="5" customWidth="1"/>
    <col min="1800" max="1800" width="40" style="5" customWidth="1"/>
    <col min="1801" max="1802" width="21" style="5" customWidth="1"/>
    <col min="1803" max="1803" width="3.42578125" style="5" customWidth="1"/>
    <col min="1804" max="1804" width="11.42578125" style="5" customWidth="1"/>
    <col min="1805" max="1805" width="50.85546875" style="5" customWidth="1"/>
    <col min="1806" max="1807" width="21" style="5" customWidth="1"/>
    <col min="1808" max="1808" width="3.5703125" style="5" customWidth="1"/>
    <col min="1809" max="1809" width="4.42578125" style="5" customWidth="1"/>
    <col min="1810" max="2052" width="0" style="5" hidden="1"/>
    <col min="2053" max="2053" width="1.42578125" style="5" customWidth="1"/>
    <col min="2054" max="2054" width="3.28515625" style="5" customWidth="1"/>
    <col min="2055" max="2055" width="11.42578125" style="5" customWidth="1"/>
    <col min="2056" max="2056" width="40" style="5" customWidth="1"/>
    <col min="2057" max="2058" width="21" style="5" customWidth="1"/>
    <col min="2059" max="2059" width="3.42578125" style="5" customWidth="1"/>
    <col min="2060" max="2060" width="11.42578125" style="5" customWidth="1"/>
    <col min="2061" max="2061" width="50.85546875" style="5" customWidth="1"/>
    <col min="2062" max="2063" width="21" style="5" customWidth="1"/>
    <col min="2064" max="2064" width="3.5703125" style="5" customWidth="1"/>
    <col min="2065" max="2065" width="4.42578125" style="5" customWidth="1"/>
    <col min="2066" max="2308" width="0" style="5" hidden="1"/>
    <col min="2309" max="2309" width="1.42578125" style="5" customWidth="1"/>
    <col min="2310" max="2310" width="3.28515625" style="5" customWidth="1"/>
    <col min="2311" max="2311" width="11.42578125" style="5" customWidth="1"/>
    <col min="2312" max="2312" width="40" style="5" customWidth="1"/>
    <col min="2313" max="2314" width="21" style="5" customWidth="1"/>
    <col min="2315" max="2315" width="3.42578125" style="5" customWidth="1"/>
    <col min="2316" max="2316" width="11.42578125" style="5" customWidth="1"/>
    <col min="2317" max="2317" width="50.85546875" style="5" customWidth="1"/>
    <col min="2318" max="2319" width="21" style="5" customWidth="1"/>
    <col min="2320" max="2320" width="3.5703125" style="5" customWidth="1"/>
    <col min="2321" max="2321" width="4.42578125" style="5" customWidth="1"/>
    <col min="2322" max="2564" width="0" style="5" hidden="1"/>
    <col min="2565" max="2565" width="1.42578125" style="5" customWidth="1"/>
    <col min="2566" max="2566" width="3.28515625" style="5" customWidth="1"/>
    <col min="2567" max="2567" width="11.42578125" style="5" customWidth="1"/>
    <col min="2568" max="2568" width="40" style="5" customWidth="1"/>
    <col min="2569" max="2570" width="21" style="5" customWidth="1"/>
    <col min="2571" max="2571" width="3.42578125" style="5" customWidth="1"/>
    <col min="2572" max="2572" width="11.42578125" style="5" customWidth="1"/>
    <col min="2573" max="2573" width="50.85546875" style="5" customWidth="1"/>
    <col min="2574" max="2575" width="21" style="5" customWidth="1"/>
    <col min="2576" max="2576" width="3.5703125" style="5" customWidth="1"/>
    <col min="2577" max="2577" width="4.42578125" style="5" customWidth="1"/>
    <col min="2578" max="2820" width="0" style="5" hidden="1"/>
    <col min="2821" max="2821" width="1.42578125" style="5" customWidth="1"/>
    <col min="2822" max="2822" width="3.28515625" style="5" customWidth="1"/>
    <col min="2823" max="2823" width="11.42578125" style="5" customWidth="1"/>
    <col min="2824" max="2824" width="40" style="5" customWidth="1"/>
    <col min="2825" max="2826" width="21" style="5" customWidth="1"/>
    <col min="2827" max="2827" width="3.42578125" style="5" customWidth="1"/>
    <col min="2828" max="2828" width="11.42578125" style="5" customWidth="1"/>
    <col min="2829" max="2829" width="50.85546875" style="5" customWidth="1"/>
    <col min="2830" max="2831" width="21" style="5" customWidth="1"/>
    <col min="2832" max="2832" width="3.5703125" style="5" customWidth="1"/>
    <col min="2833" max="2833" width="4.42578125" style="5" customWidth="1"/>
    <col min="2834" max="3076" width="0" style="5" hidden="1"/>
    <col min="3077" max="3077" width="1.42578125" style="5" customWidth="1"/>
    <col min="3078" max="3078" width="3.28515625" style="5" customWidth="1"/>
    <col min="3079" max="3079" width="11.42578125" style="5" customWidth="1"/>
    <col min="3080" max="3080" width="40" style="5" customWidth="1"/>
    <col min="3081" max="3082" width="21" style="5" customWidth="1"/>
    <col min="3083" max="3083" width="3.42578125" style="5" customWidth="1"/>
    <col min="3084" max="3084" width="11.42578125" style="5" customWidth="1"/>
    <col min="3085" max="3085" width="50.85546875" style="5" customWidth="1"/>
    <col min="3086" max="3087" width="21" style="5" customWidth="1"/>
    <col min="3088" max="3088" width="3.5703125" style="5" customWidth="1"/>
    <col min="3089" max="3089" width="4.42578125" style="5" customWidth="1"/>
    <col min="3090" max="3332" width="0" style="5" hidden="1"/>
    <col min="3333" max="3333" width="1.42578125" style="5" customWidth="1"/>
    <col min="3334" max="3334" width="3.28515625" style="5" customWidth="1"/>
    <col min="3335" max="3335" width="11.42578125" style="5" customWidth="1"/>
    <col min="3336" max="3336" width="40" style="5" customWidth="1"/>
    <col min="3337" max="3338" width="21" style="5" customWidth="1"/>
    <col min="3339" max="3339" width="3.42578125" style="5" customWidth="1"/>
    <col min="3340" max="3340" width="11.42578125" style="5" customWidth="1"/>
    <col min="3341" max="3341" width="50.85546875" style="5" customWidth="1"/>
    <col min="3342" max="3343" width="21" style="5" customWidth="1"/>
    <col min="3344" max="3344" width="3.5703125" style="5" customWidth="1"/>
    <col min="3345" max="3345" width="4.42578125" style="5" customWidth="1"/>
    <col min="3346" max="3588" width="0" style="5" hidden="1"/>
    <col min="3589" max="3589" width="1.42578125" style="5" customWidth="1"/>
    <col min="3590" max="3590" width="3.28515625" style="5" customWidth="1"/>
    <col min="3591" max="3591" width="11.42578125" style="5" customWidth="1"/>
    <col min="3592" max="3592" width="40" style="5" customWidth="1"/>
    <col min="3593" max="3594" width="21" style="5" customWidth="1"/>
    <col min="3595" max="3595" width="3.42578125" style="5" customWidth="1"/>
    <col min="3596" max="3596" width="11.42578125" style="5" customWidth="1"/>
    <col min="3597" max="3597" width="50.85546875" style="5" customWidth="1"/>
    <col min="3598" max="3599" width="21" style="5" customWidth="1"/>
    <col min="3600" max="3600" width="3.5703125" style="5" customWidth="1"/>
    <col min="3601" max="3601" width="4.42578125" style="5" customWidth="1"/>
    <col min="3602" max="3844" width="0" style="5" hidden="1"/>
    <col min="3845" max="3845" width="1.42578125" style="5" customWidth="1"/>
    <col min="3846" max="3846" width="3.28515625" style="5" customWidth="1"/>
    <col min="3847" max="3847" width="11.42578125" style="5" customWidth="1"/>
    <col min="3848" max="3848" width="40" style="5" customWidth="1"/>
    <col min="3849" max="3850" width="21" style="5" customWidth="1"/>
    <col min="3851" max="3851" width="3.42578125" style="5" customWidth="1"/>
    <col min="3852" max="3852" width="11.42578125" style="5" customWidth="1"/>
    <col min="3853" max="3853" width="50.85546875" style="5" customWidth="1"/>
    <col min="3854" max="3855" width="21" style="5" customWidth="1"/>
    <col min="3856" max="3856" width="3.5703125" style="5" customWidth="1"/>
    <col min="3857" max="3857" width="4.42578125" style="5" customWidth="1"/>
    <col min="3858" max="4100" width="0" style="5" hidden="1"/>
    <col min="4101" max="4101" width="1.42578125" style="5" customWidth="1"/>
    <col min="4102" max="4102" width="3.28515625" style="5" customWidth="1"/>
    <col min="4103" max="4103" width="11.42578125" style="5" customWidth="1"/>
    <col min="4104" max="4104" width="40" style="5" customWidth="1"/>
    <col min="4105" max="4106" width="21" style="5" customWidth="1"/>
    <col min="4107" max="4107" width="3.42578125" style="5" customWidth="1"/>
    <col min="4108" max="4108" width="11.42578125" style="5" customWidth="1"/>
    <col min="4109" max="4109" width="50.85546875" style="5" customWidth="1"/>
    <col min="4110" max="4111" width="21" style="5" customWidth="1"/>
    <col min="4112" max="4112" width="3.5703125" style="5" customWidth="1"/>
    <col min="4113" max="4113" width="4.42578125" style="5" customWidth="1"/>
    <col min="4114" max="4356" width="0" style="5" hidden="1"/>
    <col min="4357" max="4357" width="1.42578125" style="5" customWidth="1"/>
    <col min="4358" max="4358" width="3.28515625" style="5" customWidth="1"/>
    <col min="4359" max="4359" width="11.42578125" style="5" customWidth="1"/>
    <col min="4360" max="4360" width="40" style="5" customWidth="1"/>
    <col min="4361" max="4362" width="21" style="5" customWidth="1"/>
    <col min="4363" max="4363" width="3.42578125" style="5" customWidth="1"/>
    <col min="4364" max="4364" width="11.42578125" style="5" customWidth="1"/>
    <col min="4365" max="4365" width="50.85546875" style="5" customWidth="1"/>
    <col min="4366" max="4367" width="21" style="5" customWidth="1"/>
    <col min="4368" max="4368" width="3.5703125" style="5" customWidth="1"/>
    <col min="4369" max="4369" width="4.42578125" style="5" customWidth="1"/>
    <col min="4370" max="4612" width="0" style="5" hidden="1"/>
    <col min="4613" max="4613" width="1.42578125" style="5" customWidth="1"/>
    <col min="4614" max="4614" width="3.28515625" style="5" customWidth="1"/>
    <col min="4615" max="4615" width="11.42578125" style="5" customWidth="1"/>
    <col min="4616" max="4616" width="40" style="5" customWidth="1"/>
    <col min="4617" max="4618" width="21" style="5" customWidth="1"/>
    <col min="4619" max="4619" width="3.42578125" style="5" customWidth="1"/>
    <col min="4620" max="4620" width="11.42578125" style="5" customWidth="1"/>
    <col min="4621" max="4621" width="50.85546875" style="5" customWidth="1"/>
    <col min="4622" max="4623" width="21" style="5" customWidth="1"/>
    <col min="4624" max="4624" width="3.5703125" style="5" customWidth="1"/>
    <col min="4625" max="4625" width="4.42578125" style="5" customWidth="1"/>
    <col min="4626" max="4868" width="0" style="5" hidden="1"/>
    <col min="4869" max="4869" width="1.42578125" style="5" customWidth="1"/>
    <col min="4870" max="4870" width="3.28515625" style="5" customWidth="1"/>
    <col min="4871" max="4871" width="11.42578125" style="5" customWidth="1"/>
    <col min="4872" max="4872" width="40" style="5" customWidth="1"/>
    <col min="4873" max="4874" width="21" style="5" customWidth="1"/>
    <col min="4875" max="4875" width="3.42578125" style="5" customWidth="1"/>
    <col min="4876" max="4876" width="11.42578125" style="5" customWidth="1"/>
    <col min="4877" max="4877" width="50.85546875" style="5" customWidth="1"/>
    <col min="4878" max="4879" width="21" style="5" customWidth="1"/>
    <col min="4880" max="4880" width="3.5703125" style="5" customWidth="1"/>
    <col min="4881" max="4881" width="4.42578125" style="5" customWidth="1"/>
    <col min="4882" max="5124" width="0" style="5" hidden="1"/>
    <col min="5125" max="5125" width="1.42578125" style="5" customWidth="1"/>
    <col min="5126" max="5126" width="3.28515625" style="5" customWidth="1"/>
    <col min="5127" max="5127" width="11.42578125" style="5" customWidth="1"/>
    <col min="5128" max="5128" width="40" style="5" customWidth="1"/>
    <col min="5129" max="5130" width="21" style="5" customWidth="1"/>
    <col min="5131" max="5131" width="3.42578125" style="5" customWidth="1"/>
    <col min="5132" max="5132" width="11.42578125" style="5" customWidth="1"/>
    <col min="5133" max="5133" width="50.85546875" style="5" customWidth="1"/>
    <col min="5134" max="5135" width="21" style="5" customWidth="1"/>
    <col min="5136" max="5136" width="3.5703125" style="5" customWidth="1"/>
    <col min="5137" max="5137" width="4.42578125" style="5" customWidth="1"/>
    <col min="5138" max="5380" width="0" style="5" hidden="1"/>
    <col min="5381" max="5381" width="1.42578125" style="5" customWidth="1"/>
    <col min="5382" max="5382" width="3.28515625" style="5" customWidth="1"/>
    <col min="5383" max="5383" width="11.42578125" style="5" customWidth="1"/>
    <col min="5384" max="5384" width="40" style="5" customWidth="1"/>
    <col min="5385" max="5386" width="21" style="5" customWidth="1"/>
    <col min="5387" max="5387" width="3.42578125" style="5" customWidth="1"/>
    <col min="5388" max="5388" width="11.42578125" style="5" customWidth="1"/>
    <col min="5389" max="5389" width="50.85546875" style="5" customWidth="1"/>
    <col min="5390" max="5391" width="21" style="5" customWidth="1"/>
    <col min="5392" max="5392" width="3.5703125" style="5" customWidth="1"/>
    <col min="5393" max="5393" width="4.42578125" style="5" customWidth="1"/>
    <col min="5394" max="5636" width="0" style="5" hidden="1"/>
    <col min="5637" max="5637" width="1.42578125" style="5" customWidth="1"/>
    <col min="5638" max="5638" width="3.28515625" style="5" customWidth="1"/>
    <col min="5639" max="5639" width="11.42578125" style="5" customWidth="1"/>
    <col min="5640" max="5640" width="40" style="5" customWidth="1"/>
    <col min="5641" max="5642" width="21" style="5" customWidth="1"/>
    <col min="5643" max="5643" width="3.42578125" style="5" customWidth="1"/>
    <col min="5644" max="5644" width="11.42578125" style="5" customWidth="1"/>
    <col min="5645" max="5645" width="50.85546875" style="5" customWidth="1"/>
    <col min="5646" max="5647" width="21" style="5" customWidth="1"/>
    <col min="5648" max="5648" width="3.5703125" style="5" customWidth="1"/>
    <col min="5649" max="5649" width="4.42578125" style="5" customWidth="1"/>
    <col min="5650" max="5892" width="0" style="5" hidden="1"/>
    <col min="5893" max="5893" width="1.42578125" style="5" customWidth="1"/>
    <col min="5894" max="5894" width="3.28515625" style="5" customWidth="1"/>
    <col min="5895" max="5895" width="11.42578125" style="5" customWidth="1"/>
    <col min="5896" max="5896" width="40" style="5" customWidth="1"/>
    <col min="5897" max="5898" width="21" style="5" customWidth="1"/>
    <col min="5899" max="5899" width="3.42578125" style="5" customWidth="1"/>
    <col min="5900" max="5900" width="11.42578125" style="5" customWidth="1"/>
    <col min="5901" max="5901" width="50.85546875" style="5" customWidth="1"/>
    <col min="5902" max="5903" width="21" style="5" customWidth="1"/>
    <col min="5904" max="5904" width="3.5703125" style="5" customWidth="1"/>
    <col min="5905" max="5905" width="4.42578125" style="5" customWidth="1"/>
    <col min="5906" max="6148" width="0" style="5" hidden="1"/>
    <col min="6149" max="6149" width="1.42578125" style="5" customWidth="1"/>
    <col min="6150" max="6150" width="3.28515625" style="5" customWidth="1"/>
    <col min="6151" max="6151" width="11.42578125" style="5" customWidth="1"/>
    <col min="6152" max="6152" width="40" style="5" customWidth="1"/>
    <col min="6153" max="6154" width="21" style="5" customWidth="1"/>
    <col min="6155" max="6155" width="3.42578125" style="5" customWidth="1"/>
    <col min="6156" max="6156" width="11.42578125" style="5" customWidth="1"/>
    <col min="6157" max="6157" width="50.85546875" style="5" customWidth="1"/>
    <col min="6158" max="6159" width="21" style="5" customWidth="1"/>
    <col min="6160" max="6160" width="3.5703125" style="5" customWidth="1"/>
    <col min="6161" max="6161" width="4.42578125" style="5" customWidth="1"/>
    <col min="6162" max="6404" width="0" style="5" hidden="1"/>
    <col min="6405" max="6405" width="1.42578125" style="5" customWidth="1"/>
    <col min="6406" max="6406" width="3.28515625" style="5" customWidth="1"/>
    <col min="6407" max="6407" width="11.42578125" style="5" customWidth="1"/>
    <col min="6408" max="6408" width="40" style="5" customWidth="1"/>
    <col min="6409" max="6410" width="21" style="5" customWidth="1"/>
    <col min="6411" max="6411" width="3.42578125" style="5" customWidth="1"/>
    <col min="6412" max="6412" width="11.42578125" style="5" customWidth="1"/>
    <col min="6413" max="6413" width="50.85546875" style="5" customWidth="1"/>
    <col min="6414" max="6415" width="21" style="5" customWidth="1"/>
    <col min="6416" max="6416" width="3.5703125" style="5" customWidth="1"/>
    <col min="6417" max="6417" width="4.42578125" style="5" customWidth="1"/>
    <col min="6418" max="6660" width="0" style="5" hidden="1"/>
    <col min="6661" max="6661" width="1.42578125" style="5" customWidth="1"/>
    <col min="6662" max="6662" width="3.28515625" style="5" customWidth="1"/>
    <col min="6663" max="6663" width="11.42578125" style="5" customWidth="1"/>
    <col min="6664" max="6664" width="40" style="5" customWidth="1"/>
    <col min="6665" max="6666" width="21" style="5" customWidth="1"/>
    <col min="6667" max="6667" width="3.42578125" style="5" customWidth="1"/>
    <col min="6668" max="6668" width="11.42578125" style="5" customWidth="1"/>
    <col min="6669" max="6669" width="50.85546875" style="5" customWidth="1"/>
    <col min="6670" max="6671" width="21" style="5" customWidth="1"/>
    <col min="6672" max="6672" width="3.5703125" style="5" customWidth="1"/>
    <col min="6673" max="6673" width="4.42578125" style="5" customWidth="1"/>
    <col min="6674" max="6916" width="0" style="5" hidden="1"/>
    <col min="6917" max="6917" width="1.42578125" style="5" customWidth="1"/>
    <col min="6918" max="6918" width="3.28515625" style="5" customWidth="1"/>
    <col min="6919" max="6919" width="11.42578125" style="5" customWidth="1"/>
    <col min="6920" max="6920" width="40" style="5" customWidth="1"/>
    <col min="6921" max="6922" width="21" style="5" customWidth="1"/>
    <col min="6923" max="6923" width="3.42578125" style="5" customWidth="1"/>
    <col min="6924" max="6924" width="11.42578125" style="5" customWidth="1"/>
    <col min="6925" max="6925" width="50.85546875" style="5" customWidth="1"/>
    <col min="6926" max="6927" width="21" style="5" customWidth="1"/>
    <col min="6928" max="6928" width="3.5703125" style="5" customWidth="1"/>
    <col min="6929" max="6929" width="4.42578125" style="5" customWidth="1"/>
    <col min="6930" max="7172" width="0" style="5" hidden="1"/>
    <col min="7173" max="7173" width="1.42578125" style="5" customWidth="1"/>
    <col min="7174" max="7174" width="3.28515625" style="5" customWidth="1"/>
    <col min="7175" max="7175" width="11.42578125" style="5" customWidth="1"/>
    <col min="7176" max="7176" width="40" style="5" customWidth="1"/>
    <col min="7177" max="7178" width="21" style="5" customWidth="1"/>
    <col min="7179" max="7179" width="3.42578125" style="5" customWidth="1"/>
    <col min="7180" max="7180" width="11.42578125" style="5" customWidth="1"/>
    <col min="7181" max="7181" width="50.85546875" style="5" customWidth="1"/>
    <col min="7182" max="7183" width="21" style="5" customWidth="1"/>
    <col min="7184" max="7184" width="3.5703125" style="5" customWidth="1"/>
    <col min="7185" max="7185" width="4.42578125" style="5" customWidth="1"/>
    <col min="7186" max="7428" width="0" style="5" hidden="1"/>
    <col min="7429" max="7429" width="1.42578125" style="5" customWidth="1"/>
    <col min="7430" max="7430" width="3.28515625" style="5" customWidth="1"/>
    <col min="7431" max="7431" width="11.42578125" style="5" customWidth="1"/>
    <col min="7432" max="7432" width="40" style="5" customWidth="1"/>
    <col min="7433" max="7434" width="21" style="5" customWidth="1"/>
    <col min="7435" max="7435" width="3.42578125" style="5" customWidth="1"/>
    <col min="7436" max="7436" width="11.42578125" style="5" customWidth="1"/>
    <col min="7437" max="7437" width="50.85546875" style="5" customWidth="1"/>
    <col min="7438" max="7439" width="21" style="5" customWidth="1"/>
    <col min="7440" max="7440" width="3.5703125" style="5" customWidth="1"/>
    <col min="7441" max="7441" width="4.42578125" style="5" customWidth="1"/>
    <col min="7442" max="7684" width="0" style="5" hidden="1"/>
    <col min="7685" max="7685" width="1.42578125" style="5" customWidth="1"/>
    <col min="7686" max="7686" width="3.28515625" style="5" customWidth="1"/>
    <col min="7687" max="7687" width="11.42578125" style="5" customWidth="1"/>
    <col min="7688" max="7688" width="40" style="5" customWidth="1"/>
    <col min="7689" max="7690" width="21" style="5" customWidth="1"/>
    <col min="7691" max="7691" width="3.42578125" style="5" customWidth="1"/>
    <col min="7692" max="7692" width="11.42578125" style="5" customWidth="1"/>
    <col min="7693" max="7693" width="50.85546875" style="5" customWidth="1"/>
    <col min="7694" max="7695" width="21" style="5" customWidth="1"/>
    <col min="7696" max="7696" width="3.5703125" style="5" customWidth="1"/>
    <col min="7697" max="7697" width="4.42578125" style="5" customWidth="1"/>
    <col min="7698" max="7940" width="0" style="5" hidden="1"/>
    <col min="7941" max="7941" width="1.42578125" style="5" customWidth="1"/>
    <col min="7942" max="7942" width="3.28515625" style="5" customWidth="1"/>
    <col min="7943" max="7943" width="11.42578125" style="5" customWidth="1"/>
    <col min="7944" max="7944" width="40" style="5" customWidth="1"/>
    <col min="7945" max="7946" width="21" style="5" customWidth="1"/>
    <col min="7947" max="7947" width="3.42578125" style="5" customWidth="1"/>
    <col min="7948" max="7948" width="11.42578125" style="5" customWidth="1"/>
    <col min="7949" max="7949" width="50.85546875" style="5" customWidth="1"/>
    <col min="7950" max="7951" width="21" style="5" customWidth="1"/>
    <col min="7952" max="7952" width="3.5703125" style="5" customWidth="1"/>
    <col min="7953" max="7953" width="4.42578125" style="5" customWidth="1"/>
    <col min="7954" max="8196" width="0" style="5" hidden="1"/>
    <col min="8197" max="8197" width="1.42578125" style="5" customWidth="1"/>
    <col min="8198" max="8198" width="3.28515625" style="5" customWidth="1"/>
    <col min="8199" max="8199" width="11.42578125" style="5" customWidth="1"/>
    <col min="8200" max="8200" width="40" style="5" customWidth="1"/>
    <col min="8201" max="8202" width="21" style="5" customWidth="1"/>
    <col min="8203" max="8203" width="3.42578125" style="5" customWidth="1"/>
    <col min="8204" max="8204" width="11.42578125" style="5" customWidth="1"/>
    <col min="8205" max="8205" width="50.85546875" style="5" customWidth="1"/>
    <col min="8206" max="8207" width="21" style="5" customWidth="1"/>
    <col min="8208" max="8208" width="3.5703125" style="5" customWidth="1"/>
    <col min="8209" max="8209" width="4.42578125" style="5" customWidth="1"/>
    <col min="8210" max="8452" width="0" style="5" hidden="1"/>
    <col min="8453" max="8453" width="1.42578125" style="5" customWidth="1"/>
    <col min="8454" max="8454" width="3.28515625" style="5" customWidth="1"/>
    <col min="8455" max="8455" width="11.42578125" style="5" customWidth="1"/>
    <col min="8456" max="8456" width="40" style="5" customWidth="1"/>
    <col min="8457" max="8458" width="21" style="5" customWidth="1"/>
    <col min="8459" max="8459" width="3.42578125" style="5" customWidth="1"/>
    <col min="8460" max="8460" width="11.42578125" style="5" customWidth="1"/>
    <col min="8461" max="8461" width="50.85546875" style="5" customWidth="1"/>
    <col min="8462" max="8463" width="21" style="5" customWidth="1"/>
    <col min="8464" max="8464" width="3.5703125" style="5" customWidth="1"/>
    <col min="8465" max="8465" width="4.42578125" style="5" customWidth="1"/>
    <col min="8466" max="8708" width="0" style="5" hidden="1"/>
    <col min="8709" max="8709" width="1.42578125" style="5" customWidth="1"/>
    <col min="8710" max="8710" width="3.28515625" style="5" customWidth="1"/>
    <col min="8711" max="8711" width="11.42578125" style="5" customWidth="1"/>
    <col min="8712" max="8712" width="40" style="5" customWidth="1"/>
    <col min="8713" max="8714" width="21" style="5" customWidth="1"/>
    <col min="8715" max="8715" width="3.42578125" style="5" customWidth="1"/>
    <col min="8716" max="8716" width="11.42578125" style="5" customWidth="1"/>
    <col min="8717" max="8717" width="50.85546875" style="5" customWidth="1"/>
    <col min="8718" max="8719" width="21" style="5" customWidth="1"/>
    <col min="8720" max="8720" width="3.5703125" style="5" customWidth="1"/>
    <col min="8721" max="8721" width="4.42578125" style="5" customWidth="1"/>
    <col min="8722" max="8964" width="0" style="5" hidden="1"/>
    <col min="8965" max="8965" width="1.42578125" style="5" customWidth="1"/>
    <col min="8966" max="8966" width="3.28515625" style="5" customWidth="1"/>
    <col min="8967" max="8967" width="11.42578125" style="5" customWidth="1"/>
    <col min="8968" max="8968" width="40" style="5" customWidth="1"/>
    <col min="8969" max="8970" width="21" style="5" customWidth="1"/>
    <col min="8971" max="8971" width="3.42578125" style="5" customWidth="1"/>
    <col min="8972" max="8972" width="11.42578125" style="5" customWidth="1"/>
    <col min="8973" max="8973" width="50.85546875" style="5" customWidth="1"/>
    <col min="8974" max="8975" width="21" style="5" customWidth="1"/>
    <col min="8976" max="8976" width="3.5703125" style="5" customWidth="1"/>
    <col min="8977" max="8977" width="4.42578125" style="5" customWidth="1"/>
    <col min="8978" max="9220" width="0" style="5" hidden="1"/>
    <col min="9221" max="9221" width="1.42578125" style="5" customWidth="1"/>
    <col min="9222" max="9222" width="3.28515625" style="5" customWidth="1"/>
    <col min="9223" max="9223" width="11.42578125" style="5" customWidth="1"/>
    <col min="9224" max="9224" width="40" style="5" customWidth="1"/>
    <col min="9225" max="9226" width="21" style="5" customWidth="1"/>
    <col min="9227" max="9227" width="3.42578125" style="5" customWidth="1"/>
    <col min="9228" max="9228" width="11.42578125" style="5" customWidth="1"/>
    <col min="9229" max="9229" width="50.85546875" style="5" customWidth="1"/>
    <col min="9230" max="9231" width="21" style="5" customWidth="1"/>
    <col min="9232" max="9232" width="3.5703125" style="5" customWidth="1"/>
    <col min="9233" max="9233" width="4.42578125" style="5" customWidth="1"/>
    <col min="9234" max="9476" width="0" style="5" hidden="1"/>
    <col min="9477" max="9477" width="1.42578125" style="5" customWidth="1"/>
    <col min="9478" max="9478" width="3.28515625" style="5" customWidth="1"/>
    <col min="9479" max="9479" width="11.42578125" style="5" customWidth="1"/>
    <col min="9480" max="9480" width="40" style="5" customWidth="1"/>
    <col min="9481" max="9482" width="21" style="5" customWidth="1"/>
    <col min="9483" max="9483" width="3.42578125" style="5" customWidth="1"/>
    <col min="9484" max="9484" width="11.42578125" style="5" customWidth="1"/>
    <col min="9485" max="9485" width="50.85546875" style="5" customWidth="1"/>
    <col min="9486" max="9487" width="21" style="5" customWidth="1"/>
    <col min="9488" max="9488" width="3.5703125" style="5" customWidth="1"/>
    <col min="9489" max="9489" width="4.42578125" style="5" customWidth="1"/>
    <col min="9490" max="9732" width="0" style="5" hidden="1"/>
    <col min="9733" max="9733" width="1.42578125" style="5" customWidth="1"/>
    <col min="9734" max="9734" width="3.28515625" style="5" customWidth="1"/>
    <col min="9735" max="9735" width="11.42578125" style="5" customWidth="1"/>
    <col min="9736" max="9736" width="40" style="5" customWidth="1"/>
    <col min="9737" max="9738" width="21" style="5" customWidth="1"/>
    <col min="9739" max="9739" width="3.42578125" style="5" customWidth="1"/>
    <col min="9740" max="9740" width="11.42578125" style="5" customWidth="1"/>
    <col min="9741" max="9741" width="50.85546875" style="5" customWidth="1"/>
    <col min="9742" max="9743" width="21" style="5" customWidth="1"/>
    <col min="9744" max="9744" width="3.5703125" style="5" customWidth="1"/>
    <col min="9745" max="9745" width="4.42578125" style="5" customWidth="1"/>
    <col min="9746" max="9988" width="0" style="5" hidden="1"/>
    <col min="9989" max="9989" width="1.42578125" style="5" customWidth="1"/>
    <col min="9990" max="9990" width="3.28515625" style="5" customWidth="1"/>
    <col min="9991" max="9991" width="11.42578125" style="5" customWidth="1"/>
    <col min="9992" max="9992" width="40" style="5" customWidth="1"/>
    <col min="9993" max="9994" width="21" style="5" customWidth="1"/>
    <col min="9995" max="9995" width="3.42578125" style="5" customWidth="1"/>
    <col min="9996" max="9996" width="11.42578125" style="5" customWidth="1"/>
    <col min="9997" max="9997" width="50.85546875" style="5" customWidth="1"/>
    <col min="9998" max="9999" width="21" style="5" customWidth="1"/>
    <col min="10000" max="10000" width="3.5703125" style="5" customWidth="1"/>
    <col min="10001" max="10001" width="4.42578125" style="5" customWidth="1"/>
    <col min="10002" max="10244" width="0" style="5" hidden="1"/>
    <col min="10245" max="10245" width="1.42578125" style="5" customWidth="1"/>
    <col min="10246" max="10246" width="3.28515625" style="5" customWidth="1"/>
    <col min="10247" max="10247" width="11.42578125" style="5" customWidth="1"/>
    <col min="10248" max="10248" width="40" style="5" customWidth="1"/>
    <col min="10249" max="10250" width="21" style="5" customWidth="1"/>
    <col min="10251" max="10251" width="3.42578125" style="5" customWidth="1"/>
    <col min="10252" max="10252" width="11.42578125" style="5" customWidth="1"/>
    <col min="10253" max="10253" width="50.85546875" style="5" customWidth="1"/>
    <col min="10254" max="10255" width="21" style="5" customWidth="1"/>
    <col min="10256" max="10256" width="3.5703125" style="5" customWidth="1"/>
    <col min="10257" max="10257" width="4.42578125" style="5" customWidth="1"/>
    <col min="10258" max="10500" width="0" style="5" hidden="1"/>
    <col min="10501" max="10501" width="1.42578125" style="5" customWidth="1"/>
    <col min="10502" max="10502" width="3.28515625" style="5" customWidth="1"/>
    <col min="10503" max="10503" width="11.42578125" style="5" customWidth="1"/>
    <col min="10504" max="10504" width="40" style="5" customWidth="1"/>
    <col min="10505" max="10506" width="21" style="5" customWidth="1"/>
    <col min="10507" max="10507" width="3.42578125" style="5" customWidth="1"/>
    <col min="10508" max="10508" width="11.42578125" style="5" customWidth="1"/>
    <col min="10509" max="10509" width="50.85546875" style="5" customWidth="1"/>
    <col min="10510" max="10511" width="21" style="5" customWidth="1"/>
    <col min="10512" max="10512" width="3.5703125" style="5" customWidth="1"/>
    <col min="10513" max="10513" width="4.42578125" style="5" customWidth="1"/>
    <col min="10514" max="10756" width="0" style="5" hidden="1"/>
    <col min="10757" max="10757" width="1.42578125" style="5" customWidth="1"/>
    <col min="10758" max="10758" width="3.28515625" style="5" customWidth="1"/>
    <col min="10759" max="10759" width="11.42578125" style="5" customWidth="1"/>
    <col min="10760" max="10760" width="40" style="5" customWidth="1"/>
    <col min="10761" max="10762" width="21" style="5" customWidth="1"/>
    <col min="10763" max="10763" width="3.42578125" style="5" customWidth="1"/>
    <col min="10764" max="10764" width="11.42578125" style="5" customWidth="1"/>
    <col min="10765" max="10765" width="50.85546875" style="5" customWidth="1"/>
    <col min="10766" max="10767" width="21" style="5" customWidth="1"/>
    <col min="10768" max="10768" width="3.5703125" style="5" customWidth="1"/>
    <col min="10769" max="10769" width="4.42578125" style="5" customWidth="1"/>
    <col min="10770" max="11012" width="0" style="5" hidden="1"/>
    <col min="11013" max="11013" width="1.42578125" style="5" customWidth="1"/>
    <col min="11014" max="11014" width="3.28515625" style="5" customWidth="1"/>
    <col min="11015" max="11015" width="11.42578125" style="5" customWidth="1"/>
    <col min="11016" max="11016" width="40" style="5" customWidth="1"/>
    <col min="11017" max="11018" width="21" style="5" customWidth="1"/>
    <col min="11019" max="11019" width="3.42578125" style="5" customWidth="1"/>
    <col min="11020" max="11020" width="11.42578125" style="5" customWidth="1"/>
    <col min="11021" max="11021" width="50.85546875" style="5" customWidth="1"/>
    <col min="11022" max="11023" width="21" style="5" customWidth="1"/>
    <col min="11024" max="11024" width="3.5703125" style="5" customWidth="1"/>
    <col min="11025" max="11025" width="4.42578125" style="5" customWidth="1"/>
    <col min="11026" max="11268" width="0" style="5" hidden="1"/>
    <col min="11269" max="11269" width="1.42578125" style="5" customWidth="1"/>
    <col min="11270" max="11270" width="3.28515625" style="5" customWidth="1"/>
    <col min="11271" max="11271" width="11.42578125" style="5" customWidth="1"/>
    <col min="11272" max="11272" width="40" style="5" customWidth="1"/>
    <col min="11273" max="11274" width="21" style="5" customWidth="1"/>
    <col min="11275" max="11275" width="3.42578125" style="5" customWidth="1"/>
    <col min="11276" max="11276" width="11.42578125" style="5" customWidth="1"/>
    <col min="11277" max="11277" width="50.85546875" style="5" customWidth="1"/>
    <col min="11278" max="11279" width="21" style="5" customWidth="1"/>
    <col min="11280" max="11280" width="3.5703125" style="5" customWidth="1"/>
    <col min="11281" max="11281" width="4.42578125" style="5" customWidth="1"/>
    <col min="11282" max="11524" width="0" style="5" hidden="1"/>
    <col min="11525" max="11525" width="1.42578125" style="5" customWidth="1"/>
    <col min="11526" max="11526" width="3.28515625" style="5" customWidth="1"/>
    <col min="11527" max="11527" width="11.42578125" style="5" customWidth="1"/>
    <col min="11528" max="11528" width="40" style="5" customWidth="1"/>
    <col min="11529" max="11530" width="21" style="5" customWidth="1"/>
    <col min="11531" max="11531" width="3.42578125" style="5" customWidth="1"/>
    <col min="11532" max="11532" width="11.42578125" style="5" customWidth="1"/>
    <col min="11533" max="11533" width="50.85546875" style="5" customWidth="1"/>
    <col min="11534" max="11535" width="21" style="5" customWidth="1"/>
    <col min="11536" max="11536" width="3.5703125" style="5" customWidth="1"/>
    <col min="11537" max="11537" width="4.42578125" style="5" customWidth="1"/>
    <col min="11538" max="11780" width="0" style="5" hidden="1"/>
    <col min="11781" max="11781" width="1.42578125" style="5" customWidth="1"/>
    <col min="11782" max="11782" width="3.28515625" style="5" customWidth="1"/>
    <col min="11783" max="11783" width="11.42578125" style="5" customWidth="1"/>
    <col min="11784" max="11784" width="40" style="5" customWidth="1"/>
    <col min="11785" max="11786" width="21" style="5" customWidth="1"/>
    <col min="11787" max="11787" width="3.42578125" style="5" customWidth="1"/>
    <col min="11788" max="11788" width="11.42578125" style="5" customWidth="1"/>
    <col min="11789" max="11789" width="50.85546875" style="5" customWidth="1"/>
    <col min="11790" max="11791" width="21" style="5" customWidth="1"/>
    <col min="11792" max="11792" width="3.5703125" style="5" customWidth="1"/>
    <col min="11793" max="11793" width="4.42578125" style="5" customWidth="1"/>
    <col min="11794" max="12036" width="0" style="5" hidden="1"/>
    <col min="12037" max="12037" width="1.42578125" style="5" customWidth="1"/>
    <col min="12038" max="12038" width="3.28515625" style="5" customWidth="1"/>
    <col min="12039" max="12039" width="11.42578125" style="5" customWidth="1"/>
    <col min="12040" max="12040" width="40" style="5" customWidth="1"/>
    <col min="12041" max="12042" width="21" style="5" customWidth="1"/>
    <col min="12043" max="12043" width="3.42578125" style="5" customWidth="1"/>
    <col min="12044" max="12044" width="11.42578125" style="5" customWidth="1"/>
    <col min="12045" max="12045" width="50.85546875" style="5" customWidth="1"/>
    <col min="12046" max="12047" width="21" style="5" customWidth="1"/>
    <col min="12048" max="12048" width="3.5703125" style="5" customWidth="1"/>
    <col min="12049" max="12049" width="4.42578125" style="5" customWidth="1"/>
    <col min="12050" max="12292" width="0" style="5" hidden="1"/>
    <col min="12293" max="12293" width="1.42578125" style="5" customWidth="1"/>
    <col min="12294" max="12294" width="3.28515625" style="5" customWidth="1"/>
    <col min="12295" max="12295" width="11.42578125" style="5" customWidth="1"/>
    <col min="12296" max="12296" width="40" style="5" customWidth="1"/>
    <col min="12297" max="12298" width="21" style="5" customWidth="1"/>
    <col min="12299" max="12299" width="3.42578125" style="5" customWidth="1"/>
    <col min="12300" max="12300" width="11.42578125" style="5" customWidth="1"/>
    <col min="12301" max="12301" width="50.85546875" style="5" customWidth="1"/>
    <col min="12302" max="12303" width="21" style="5" customWidth="1"/>
    <col min="12304" max="12304" width="3.5703125" style="5" customWidth="1"/>
    <col min="12305" max="12305" width="4.42578125" style="5" customWidth="1"/>
    <col min="12306" max="12548" width="0" style="5" hidden="1"/>
    <col min="12549" max="12549" width="1.42578125" style="5" customWidth="1"/>
    <col min="12550" max="12550" width="3.28515625" style="5" customWidth="1"/>
    <col min="12551" max="12551" width="11.42578125" style="5" customWidth="1"/>
    <col min="12552" max="12552" width="40" style="5" customWidth="1"/>
    <col min="12553" max="12554" width="21" style="5" customWidth="1"/>
    <col min="12555" max="12555" width="3.42578125" style="5" customWidth="1"/>
    <col min="12556" max="12556" width="11.42578125" style="5" customWidth="1"/>
    <col min="12557" max="12557" width="50.85546875" style="5" customWidth="1"/>
    <col min="12558" max="12559" width="21" style="5" customWidth="1"/>
    <col min="12560" max="12560" width="3.5703125" style="5" customWidth="1"/>
    <col min="12561" max="12561" width="4.42578125" style="5" customWidth="1"/>
    <col min="12562" max="12804" width="0" style="5" hidden="1"/>
    <col min="12805" max="12805" width="1.42578125" style="5" customWidth="1"/>
    <col min="12806" max="12806" width="3.28515625" style="5" customWidth="1"/>
    <col min="12807" max="12807" width="11.42578125" style="5" customWidth="1"/>
    <col min="12808" max="12808" width="40" style="5" customWidth="1"/>
    <col min="12809" max="12810" width="21" style="5" customWidth="1"/>
    <col min="12811" max="12811" width="3.42578125" style="5" customWidth="1"/>
    <col min="12812" max="12812" width="11.42578125" style="5" customWidth="1"/>
    <col min="12813" max="12813" width="50.85546875" style="5" customWidth="1"/>
    <col min="12814" max="12815" width="21" style="5" customWidth="1"/>
    <col min="12816" max="12816" width="3.5703125" style="5" customWidth="1"/>
    <col min="12817" max="12817" width="4.42578125" style="5" customWidth="1"/>
    <col min="12818" max="13060" width="0" style="5" hidden="1"/>
    <col min="13061" max="13061" width="1.42578125" style="5" customWidth="1"/>
    <col min="13062" max="13062" width="3.28515625" style="5" customWidth="1"/>
    <col min="13063" max="13063" width="11.42578125" style="5" customWidth="1"/>
    <col min="13064" max="13064" width="40" style="5" customWidth="1"/>
    <col min="13065" max="13066" width="21" style="5" customWidth="1"/>
    <col min="13067" max="13067" width="3.42578125" style="5" customWidth="1"/>
    <col min="13068" max="13068" width="11.42578125" style="5" customWidth="1"/>
    <col min="13069" max="13069" width="50.85546875" style="5" customWidth="1"/>
    <col min="13070" max="13071" width="21" style="5" customWidth="1"/>
    <col min="13072" max="13072" width="3.5703125" style="5" customWidth="1"/>
    <col min="13073" max="13073" width="4.42578125" style="5" customWidth="1"/>
    <col min="13074" max="13316" width="0" style="5" hidden="1"/>
    <col min="13317" max="13317" width="1.42578125" style="5" customWidth="1"/>
    <col min="13318" max="13318" width="3.28515625" style="5" customWidth="1"/>
    <col min="13319" max="13319" width="11.42578125" style="5" customWidth="1"/>
    <col min="13320" max="13320" width="40" style="5" customWidth="1"/>
    <col min="13321" max="13322" width="21" style="5" customWidth="1"/>
    <col min="13323" max="13323" width="3.42578125" style="5" customWidth="1"/>
    <col min="13324" max="13324" width="11.42578125" style="5" customWidth="1"/>
    <col min="13325" max="13325" width="50.85546875" style="5" customWidth="1"/>
    <col min="13326" max="13327" width="21" style="5" customWidth="1"/>
    <col min="13328" max="13328" width="3.5703125" style="5" customWidth="1"/>
    <col min="13329" max="13329" width="4.42578125" style="5" customWidth="1"/>
    <col min="13330" max="13572" width="0" style="5" hidden="1"/>
    <col min="13573" max="13573" width="1.42578125" style="5" customWidth="1"/>
    <col min="13574" max="13574" width="3.28515625" style="5" customWidth="1"/>
    <col min="13575" max="13575" width="11.42578125" style="5" customWidth="1"/>
    <col min="13576" max="13576" width="40" style="5" customWidth="1"/>
    <col min="13577" max="13578" width="21" style="5" customWidth="1"/>
    <col min="13579" max="13579" width="3.42578125" style="5" customWidth="1"/>
    <col min="13580" max="13580" width="11.42578125" style="5" customWidth="1"/>
    <col min="13581" max="13581" width="50.85546875" style="5" customWidth="1"/>
    <col min="13582" max="13583" width="21" style="5" customWidth="1"/>
    <col min="13584" max="13584" width="3.5703125" style="5" customWidth="1"/>
    <col min="13585" max="13585" width="4.42578125" style="5" customWidth="1"/>
    <col min="13586" max="13828" width="0" style="5" hidden="1"/>
    <col min="13829" max="13829" width="1.42578125" style="5" customWidth="1"/>
    <col min="13830" max="13830" width="3.28515625" style="5" customWidth="1"/>
    <col min="13831" max="13831" width="11.42578125" style="5" customWidth="1"/>
    <col min="13832" max="13832" width="40" style="5" customWidth="1"/>
    <col min="13833" max="13834" width="21" style="5" customWidth="1"/>
    <col min="13835" max="13835" width="3.42578125" style="5" customWidth="1"/>
    <col min="13836" max="13836" width="11.42578125" style="5" customWidth="1"/>
    <col min="13837" max="13837" width="50.85546875" style="5" customWidth="1"/>
    <col min="13838" max="13839" width="21" style="5" customWidth="1"/>
    <col min="13840" max="13840" width="3.5703125" style="5" customWidth="1"/>
    <col min="13841" max="13841" width="4.42578125" style="5" customWidth="1"/>
    <col min="13842" max="14084" width="0" style="5" hidden="1"/>
    <col min="14085" max="14085" width="1.42578125" style="5" customWidth="1"/>
    <col min="14086" max="14086" width="3.28515625" style="5" customWidth="1"/>
    <col min="14087" max="14087" width="11.42578125" style="5" customWidth="1"/>
    <col min="14088" max="14088" width="40" style="5" customWidth="1"/>
    <col min="14089" max="14090" width="21" style="5" customWidth="1"/>
    <col min="14091" max="14091" width="3.42578125" style="5" customWidth="1"/>
    <col min="14092" max="14092" width="11.42578125" style="5" customWidth="1"/>
    <col min="14093" max="14093" width="50.85546875" style="5" customWidth="1"/>
    <col min="14094" max="14095" width="21" style="5" customWidth="1"/>
    <col min="14096" max="14096" width="3.5703125" style="5" customWidth="1"/>
    <col min="14097" max="14097" width="4.42578125" style="5" customWidth="1"/>
    <col min="14098" max="14340" width="0" style="5" hidden="1"/>
    <col min="14341" max="14341" width="1.42578125" style="5" customWidth="1"/>
    <col min="14342" max="14342" width="3.28515625" style="5" customWidth="1"/>
    <col min="14343" max="14343" width="11.42578125" style="5" customWidth="1"/>
    <col min="14344" max="14344" width="40" style="5" customWidth="1"/>
    <col min="14345" max="14346" width="21" style="5" customWidth="1"/>
    <col min="14347" max="14347" width="3.42578125" style="5" customWidth="1"/>
    <col min="14348" max="14348" width="11.42578125" style="5" customWidth="1"/>
    <col min="14349" max="14349" width="50.85546875" style="5" customWidth="1"/>
    <col min="14350" max="14351" width="21" style="5" customWidth="1"/>
    <col min="14352" max="14352" width="3.5703125" style="5" customWidth="1"/>
    <col min="14353" max="14353" width="4.42578125" style="5" customWidth="1"/>
    <col min="14354" max="14596" width="0" style="5" hidden="1"/>
    <col min="14597" max="14597" width="1.42578125" style="5" customWidth="1"/>
    <col min="14598" max="14598" width="3.28515625" style="5" customWidth="1"/>
    <col min="14599" max="14599" width="11.42578125" style="5" customWidth="1"/>
    <col min="14600" max="14600" width="40" style="5" customWidth="1"/>
    <col min="14601" max="14602" width="21" style="5" customWidth="1"/>
    <col min="14603" max="14603" width="3.42578125" style="5" customWidth="1"/>
    <col min="14604" max="14604" width="11.42578125" style="5" customWidth="1"/>
    <col min="14605" max="14605" width="50.85546875" style="5" customWidth="1"/>
    <col min="14606" max="14607" width="21" style="5" customWidth="1"/>
    <col min="14608" max="14608" width="3.5703125" style="5" customWidth="1"/>
    <col min="14609" max="14609" width="4.42578125" style="5" customWidth="1"/>
    <col min="14610" max="14852" width="0" style="5" hidden="1"/>
    <col min="14853" max="14853" width="1.42578125" style="5" customWidth="1"/>
    <col min="14854" max="14854" width="3.28515625" style="5" customWidth="1"/>
    <col min="14855" max="14855" width="11.42578125" style="5" customWidth="1"/>
    <col min="14856" max="14856" width="40" style="5" customWidth="1"/>
    <col min="14857" max="14858" width="21" style="5" customWidth="1"/>
    <col min="14859" max="14859" width="3.42578125" style="5" customWidth="1"/>
    <col min="14860" max="14860" width="11.42578125" style="5" customWidth="1"/>
    <col min="14861" max="14861" width="50.85546875" style="5" customWidth="1"/>
    <col min="14862" max="14863" width="21" style="5" customWidth="1"/>
    <col min="14864" max="14864" width="3.5703125" style="5" customWidth="1"/>
    <col min="14865" max="14865" width="4.42578125" style="5" customWidth="1"/>
    <col min="14866" max="15108" width="0" style="5" hidden="1"/>
    <col min="15109" max="15109" width="1.42578125" style="5" customWidth="1"/>
    <col min="15110" max="15110" width="3.28515625" style="5" customWidth="1"/>
    <col min="15111" max="15111" width="11.42578125" style="5" customWidth="1"/>
    <col min="15112" max="15112" width="40" style="5" customWidth="1"/>
    <col min="15113" max="15114" width="21" style="5" customWidth="1"/>
    <col min="15115" max="15115" width="3.42578125" style="5" customWidth="1"/>
    <col min="15116" max="15116" width="11.42578125" style="5" customWidth="1"/>
    <col min="15117" max="15117" width="50.85546875" style="5" customWidth="1"/>
    <col min="15118" max="15119" width="21" style="5" customWidth="1"/>
    <col min="15120" max="15120" width="3.5703125" style="5" customWidth="1"/>
    <col min="15121" max="15121" width="4.42578125" style="5" customWidth="1"/>
    <col min="15122" max="15364" width="0" style="5" hidden="1"/>
    <col min="15365" max="15365" width="1.42578125" style="5" customWidth="1"/>
    <col min="15366" max="15366" width="3.28515625" style="5" customWidth="1"/>
    <col min="15367" max="15367" width="11.42578125" style="5" customWidth="1"/>
    <col min="15368" max="15368" width="40" style="5" customWidth="1"/>
    <col min="15369" max="15370" width="21" style="5" customWidth="1"/>
    <col min="15371" max="15371" width="3.42578125" style="5" customWidth="1"/>
    <col min="15372" max="15372" width="11.42578125" style="5" customWidth="1"/>
    <col min="15373" max="15373" width="50.85546875" style="5" customWidth="1"/>
    <col min="15374" max="15375" width="21" style="5" customWidth="1"/>
    <col min="15376" max="15376" width="3.5703125" style="5" customWidth="1"/>
    <col min="15377" max="15377" width="4.42578125" style="5" customWidth="1"/>
    <col min="15378" max="15620" width="0" style="5" hidden="1"/>
    <col min="15621" max="15621" width="1.42578125" style="5" customWidth="1"/>
    <col min="15622" max="15622" width="3.28515625" style="5" customWidth="1"/>
    <col min="15623" max="15623" width="11.42578125" style="5" customWidth="1"/>
    <col min="15624" max="15624" width="40" style="5" customWidth="1"/>
    <col min="15625" max="15626" width="21" style="5" customWidth="1"/>
    <col min="15627" max="15627" width="3.42578125" style="5" customWidth="1"/>
    <col min="15628" max="15628" width="11.42578125" style="5" customWidth="1"/>
    <col min="15629" max="15629" width="50.85546875" style="5" customWidth="1"/>
    <col min="15630" max="15631" width="21" style="5" customWidth="1"/>
    <col min="15632" max="15632" width="3.5703125" style="5" customWidth="1"/>
    <col min="15633" max="15633" width="4.42578125" style="5" customWidth="1"/>
    <col min="15634" max="15876" width="0" style="5" hidden="1"/>
    <col min="15877" max="15877" width="1.42578125" style="5" customWidth="1"/>
    <col min="15878" max="15878" width="3.28515625" style="5" customWidth="1"/>
    <col min="15879" max="15879" width="11.42578125" style="5" customWidth="1"/>
    <col min="15880" max="15880" width="40" style="5" customWidth="1"/>
    <col min="15881" max="15882" width="21" style="5" customWidth="1"/>
    <col min="15883" max="15883" width="3.42578125" style="5" customWidth="1"/>
    <col min="15884" max="15884" width="11.42578125" style="5" customWidth="1"/>
    <col min="15885" max="15885" width="50.85546875" style="5" customWidth="1"/>
    <col min="15886" max="15887" width="21" style="5" customWidth="1"/>
    <col min="15888" max="15888" width="3.5703125" style="5" customWidth="1"/>
    <col min="15889" max="15889" width="4.42578125" style="5" customWidth="1"/>
    <col min="15890" max="16132" width="0" style="5" hidden="1"/>
    <col min="16133" max="16133" width="1.42578125" style="5" customWidth="1"/>
    <col min="16134" max="16134" width="3.28515625" style="5" customWidth="1"/>
    <col min="16135" max="16135" width="11.42578125" style="5" customWidth="1"/>
    <col min="16136" max="16136" width="40" style="5" customWidth="1"/>
    <col min="16137" max="16138" width="21" style="5" customWidth="1"/>
    <col min="16139" max="16139" width="3.42578125" style="5" customWidth="1"/>
    <col min="16140" max="16140" width="11.42578125" style="5" customWidth="1"/>
    <col min="16141" max="16141" width="50.85546875" style="5" customWidth="1"/>
    <col min="16142" max="16143" width="21" style="5" customWidth="1"/>
    <col min="16144" max="16144" width="3.5703125" style="5" customWidth="1"/>
    <col min="16145" max="16145" width="4.42578125" style="5" customWidth="1"/>
    <col min="16146" max="16384" width="0" style="5" hidden="1"/>
  </cols>
  <sheetData>
    <row r="1" spans="2:263" ht="10.5" hidden="1" customHeight="1" x14ac:dyDescent="0.25">
      <c r="B1" s="110"/>
      <c r="C1" s="111"/>
      <c r="D1" s="112"/>
      <c r="E1" s="113"/>
      <c r="F1" s="113"/>
      <c r="G1" s="113"/>
      <c r="H1" s="113"/>
      <c r="I1" s="112"/>
      <c r="J1" s="112"/>
      <c r="K1" s="114"/>
      <c r="L1" s="111"/>
      <c r="M1" s="111"/>
      <c r="N1" s="111"/>
      <c r="O1" s="111"/>
      <c r="P1" s="111"/>
    </row>
    <row r="2" spans="2:263" ht="9" hidden="1" customHeight="1" x14ac:dyDescent="0.25">
      <c r="B2" s="6"/>
      <c r="C2" s="6"/>
      <c r="D2" s="26"/>
      <c r="E2" s="6"/>
      <c r="F2" s="6"/>
      <c r="G2" s="6"/>
      <c r="H2" s="6"/>
      <c r="I2" s="6"/>
      <c r="J2" s="6"/>
      <c r="K2" s="115"/>
      <c r="L2" s="6"/>
      <c r="M2" s="6"/>
      <c r="N2" s="6"/>
      <c r="O2" s="6"/>
      <c r="P2" s="6"/>
    </row>
    <row r="3" spans="2:263" x14ac:dyDescent="0.25">
      <c r="B3" s="12"/>
      <c r="D3" s="584" t="s">
        <v>377</v>
      </c>
      <c r="E3" s="584"/>
      <c r="F3" s="584"/>
      <c r="G3" s="584"/>
      <c r="H3" s="584"/>
      <c r="I3" s="584"/>
      <c r="J3" s="584"/>
      <c r="K3" s="584"/>
      <c r="L3" s="584"/>
      <c r="M3" s="428"/>
      <c r="N3" s="7"/>
      <c r="O3" s="7"/>
      <c r="P3" s="7"/>
    </row>
    <row r="4" spans="2:263" x14ac:dyDescent="0.25">
      <c r="B4" s="8"/>
      <c r="D4" s="584" t="s">
        <v>123</v>
      </c>
      <c r="E4" s="584"/>
      <c r="F4" s="584"/>
      <c r="G4" s="584"/>
      <c r="H4" s="584"/>
      <c r="I4" s="584"/>
      <c r="J4" s="584"/>
      <c r="K4" s="584"/>
      <c r="L4" s="584"/>
      <c r="M4" s="428"/>
      <c r="N4" s="8"/>
      <c r="O4" s="8"/>
      <c r="P4" s="8"/>
    </row>
    <row r="5" spans="2:263" x14ac:dyDescent="0.25">
      <c r="B5" s="9"/>
      <c r="D5" s="584" t="s">
        <v>381</v>
      </c>
      <c r="E5" s="584"/>
      <c r="F5" s="584"/>
      <c r="G5" s="584"/>
      <c r="H5" s="584"/>
      <c r="I5" s="584"/>
      <c r="J5" s="584"/>
      <c r="K5" s="584"/>
      <c r="L5" s="584"/>
      <c r="M5" s="428"/>
      <c r="N5" s="8"/>
      <c r="O5" s="8"/>
      <c r="P5" s="8"/>
    </row>
    <row r="6" spans="2:263" x14ac:dyDescent="0.25">
      <c r="B6" s="9"/>
      <c r="D6" s="591" t="s">
        <v>316</v>
      </c>
      <c r="E6" s="591"/>
      <c r="F6" s="591"/>
      <c r="G6" s="591"/>
      <c r="H6" s="591"/>
      <c r="I6" s="591"/>
      <c r="J6" s="591"/>
      <c r="K6" s="591"/>
      <c r="L6" s="591"/>
      <c r="M6" s="428"/>
      <c r="N6" s="8"/>
      <c r="O6" s="8"/>
      <c r="P6" s="8"/>
    </row>
    <row r="7" spans="2:263" x14ac:dyDescent="0.25">
      <c r="B7" s="9"/>
      <c r="C7" s="11" t="s">
        <v>61</v>
      </c>
      <c r="D7" s="568" t="s">
        <v>194</v>
      </c>
      <c r="E7" s="568"/>
      <c r="F7" s="568"/>
      <c r="G7" s="568"/>
      <c r="H7" s="568"/>
      <c r="I7" s="568"/>
      <c r="J7" s="568"/>
      <c r="K7" s="568"/>
      <c r="L7" s="568"/>
      <c r="M7" s="429"/>
      <c r="N7" s="70"/>
      <c r="O7" s="437"/>
    </row>
    <row r="8" spans="2:263" ht="10.5" customHeight="1" x14ac:dyDescent="0.25">
      <c r="B8" s="7"/>
      <c r="C8" s="7"/>
      <c r="D8" s="7"/>
      <c r="E8" s="7"/>
      <c r="F8" s="7"/>
      <c r="G8" s="7"/>
      <c r="H8" s="7"/>
      <c r="I8" s="7"/>
    </row>
    <row r="9" spans="2:263" ht="11.25" customHeight="1" x14ac:dyDescent="0.25">
      <c r="B9" s="9"/>
      <c r="C9" s="116"/>
      <c r="D9" s="116"/>
      <c r="E9" s="116"/>
      <c r="F9" s="116"/>
      <c r="G9" s="116"/>
      <c r="H9" s="116"/>
      <c r="I9" s="10"/>
      <c r="J9" s="6"/>
      <c r="K9" s="115"/>
      <c r="L9" s="6"/>
      <c r="M9" s="6"/>
      <c r="N9" s="6"/>
      <c r="O9" s="6"/>
      <c r="P9" s="6"/>
    </row>
    <row r="10" spans="2:263" ht="8.25" customHeight="1" x14ac:dyDescent="0.25">
      <c r="B10" s="13"/>
      <c r="C10" s="13"/>
      <c r="D10" s="13"/>
      <c r="E10" s="14"/>
      <c r="F10" s="14"/>
      <c r="G10" s="14"/>
      <c r="H10" s="14"/>
      <c r="I10" s="15"/>
      <c r="J10" s="6"/>
      <c r="K10" s="115"/>
      <c r="L10" s="6"/>
      <c r="M10" s="6"/>
      <c r="N10" s="6"/>
      <c r="O10" s="6"/>
      <c r="P10" s="6"/>
    </row>
    <row r="11" spans="2:263" x14ac:dyDescent="0.25">
      <c r="B11" s="117"/>
      <c r="C11" s="583" t="s">
        <v>0</v>
      </c>
      <c r="D11" s="583"/>
      <c r="E11" s="17" t="s">
        <v>124</v>
      </c>
      <c r="F11" s="17" t="s">
        <v>124</v>
      </c>
      <c r="G11" s="17" t="s">
        <v>125</v>
      </c>
      <c r="H11" s="17" t="s">
        <v>125</v>
      </c>
      <c r="I11" s="18"/>
      <c r="J11" s="583" t="s">
        <v>0</v>
      </c>
      <c r="K11" s="583"/>
      <c r="L11" s="17" t="s">
        <v>124</v>
      </c>
      <c r="M11" s="17" t="s">
        <v>124</v>
      </c>
      <c r="N11" s="17" t="s">
        <v>125</v>
      </c>
      <c r="O11" s="17" t="s">
        <v>125</v>
      </c>
      <c r="P11" s="19"/>
    </row>
    <row r="12" spans="2:263" x14ac:dyDescent="0.25">
      <c r="B12" s="20"/>
      <c r="C12" s="21"/>
      <c r="D12" s="21"/>
      <c r="E12" s="489">
        <v>1000</v>
      </c>
      <c r="F12" s="489"/>
      <c r="G12" s="489">
        <v>1000</v>
      </c>
      <c r="H12" s="22"/>
      <c r="I12" s="12"/>
      <c r="J12" s="6"/>
      <c r="K12" s="245"/>
      <c r="L12" s="454">
        <v>1000</v>
      </c>
      <c r="M12" s="454"/>
      <c r="N12" s="454">
        <v>1000</v>
      </c>
      <c r="O12" s="412"/>
      <c r="P12" s="23"/>
    </row>
    <row r="13" spans="2:263" x14ac:dyDescent="0.25">
      <c r="B13" s="118"/>
      <c r="C13" s="119"/>
      <c r="D13" s="119"/>
      <c r="E13" s="120"/>
      <c r="F13" s="120"/>
      <c r="G13" s="120"/>
      <c r="H13" s="120"/>
      <c r="I13" s="26"/>
      <c r="J13" s="6"/>
      <c r="K13" s="305">
        <f>+L13-N13</f>
        <v>0</v>
      </c>
      <c r="L13" s="412">
        <f>+E14+L14+L36</f>
        <v>4107446</v>
      </c>
      <c r="M13" s="412">
        <f>+F14+M14+M36</f>
        <v>4107.4459999999999</v>
      </c>
      <c r="N13" s="412">
        <f>+G14+N14+N36</f>
        <v>4107446</v>
      </c>
      <c r="O13" s="454">
        <f>+H14+O14+O36</f>
        <v>4107.4459999999999</v>
      </c>
      <c r="P13" s="300"/>
      <c r="Q13" s="301">
        <f>+L13-N13</f>
        <v>0</v>
      </c>
      <c r="JC13" s="297"/>
    </row>
    <row r="14" spans="2:263" x14ac:dyDescent="0.25">
      <c r="B14" s="30"/>
      <c r="C14" s="582" t="s">
        <v>66</v>
      </c>
      <c r="D14" s="582"/>
      <c r="E14" s="121">
        <f>E16+E26</f>
        <v>236973</v>
      </c>
      <c r="F14" s="121">
        <f>F16+F26</f>
        <v>236.97300000000001</v>
      </c>
      <c r="G14" s="121">
        <f>G16+G26</f>
        <v>4005067</v>
      </c>
      <c r="H14" s="121">
        <f>H16+H26</f>
        <v>4005.067</v>
      </c>
      <c r="I14" s="26"/>
      <c r="J14" s="582" t="s">
        <v>67</v>
      </c>
      <c r="K14" s="582"/>
      <c r="L14" s="121">
        <f>L16+L27</f>
        <v>0</v>
      </c>
      <c r="M14" s="121">
        <f>M16+M27</f>
        <v>0</v>
      </c>
      <c r="N14" s="121">
        <f>N16+N27</f>
        <v>102379</v>
      </c>
      <c r="O14" s="121">
        <f>O16+O27</f>
        <v>102.379</v>
      </c>
      <c r="P14" s="23"/>
    </row>
    <row r="15" spans="2:263" x14ac:dyDescent="0.25">
      <c r="B15" s="28"/>
      <c r="C15" s="32"/>
      <c r="D15" s="53"/>
      <c r="E15" s="122"/>
      <c r="F15" s="122"/>
      <c r="G15" s="122"/>
      <c r="H15" s="122"/>
      <c r="I15" s="26"/>
      <c r="J15" s="32"/>
      <c r="K15" s="32"/>
      <c r="L15" s="122"/>
      <c r="M15" s="122"/>
      <c r="N15" s="122"/>
      <c r="O15" s="122"/>
      <c r="P15" s="23"/>
    </row>
    <row r="16" spans="2:263" x14ac:dyDescent="0.25">
      <c r="B16" s="28"/>
      <c r="C16" s="582" t="s">
        <v>68</v>
      </c>
      <c r="D16" s="582"/>
      <c r="E16" s="121">
        <f>SUM(E18:E24)</f>
        <v>0</v>
      </c>
      <c r="F16" s="121">
        <f>SUM(F18:F24)</f>
        <v>0</v>
      </c>
      <c r="G16" s="121">
        <f>SUM(G18:G24)</f>
        <v>3793662</v>
      </c>
      <c r="H16" s="121">
        <f>SUM(H18:H24)</f>
        <v>3793.6619999999998</v>
      </c>
      <c r="I16" s="26"/>
      <c r="J16" s="582" t="s">
        <v>69</v>
      </c>
      <c r="K16" s="582"/>
      <c r="L16" s="121">
        <f>SUM(L18:L25)</f>
        <v>0</v>
      </c>
      <c r="M16" s="121">
        <f>SUM(M18:M25)</f>
        <v>0</v>
      </c>
      <c r="N16" s="121">
        <f>SUM(N18:N25)</f>
        <v>102379</v>
      </c>
      <c r="O16" s="121">
        <f>SUM(O18:O25)</f>
        <v>102.379</v>
      </c>
      <c r="P16" s="23"/>
    </row>
    <row r="17" spans="2:16" x14ac:dyDescent="0.25">
      <c r="B17" s="28"/>
      <c r="C17" s="32"/>
      <c r="D17" s="53"/>
      <c r="E17" s="122"/>
      <c r="F17" s="122"/>
      <c r="G17" s="122"/>
      <c r="H17" s="122"/>
      <c r="I17" s="26"/>
      <c r="J17" s="32"/>
      <c r="K17" s="32"/>
      <c r="L17" s="122"/>
      <c r="M17" s="122"/>
      <c r="N17" s="122"/>
      <c r="O17" s="122"/>
      <c r="P17" s="23"/>
    </row>
    <row r="18" spans="2:16" x14ac:dyDescent="0.25">
      <c r="B18" s="30"/>
      <c r="C18" s="580" t="s">
        <v>70</v>
      </c>
      <c r="D18" s="580"/>
      <c r="E18" s="123">
        <f>+'Cambios conac Ene_20'!H11</f>
        <v>0</v>
      </c>
      <c r="F18" s="123">
        <f>+E18/$E$12</f>
        <v>0</v>
      </c>
      <c r="G18" s="123">
        <f>+'Cambios conac Ene_20'!J11</f>
        <v>3742131</v>
      </c>
      <c r="H18" s="123">
        <f>+G18/$G$12</f>
        <v>3742.1309999999999</v>
      </c>
      <c r="I18" s="26"/>
      <c r="J18" s="580" t="s">
        <v>71</v>
      </c>
      <c r="K18" s="580"/>
      <c r="L18" s="123">
        <f>+'Cambios conac Ene_20'!H50</f>
        <v>0</v>
      </c>
      <c r="M18" s="123">
        <f>+L18/$L$12</f>
        <v>0</v>
      </c>
      <c r="N18" s="123">
        <f>+'Cambios conac Ene_20'!J50</f>
        <v>102379</v>
      </c>
      <c r="O18" s="123">
        <f>+N18/$N$12</f>
        <v>102.379</v>
      </c>
      <c r="P18" s="23"/>
    </row>
    <row r="19" spans="2:16" x14ac:dyDescent="0.25">
      <c r="B19" s="30"/>
      <c r="C19" s="580" t="s">
        <v>72</v>
      </c>
      <c r="D19" s="580"/>
      <c r="E19" s="123">
        <f>+'Cambios conac Ene_20'!H16</f>
        <v>0</v>
      </c>
      <c r="F19" s="123">
        <f>+E19/$E$12</f>
        <v>0</v>
      </c>
      <c r="G19" s="123">
        <f>+'Cambios conac Ene_20'!J16</f>
        <v>0</v>
      </c>
      <c r="H19" s="123">
        <f>+G19/$G$12</f>
        <v>0</v>
      </c>
      <c r="I19" s="26"/>
      <c r="J19" s="580" t="s">
        <v>73</v>
      </c>
      <c r="K19" s="580"/>
      <c r="L19" s="123">
        <v>0</v>
      </c>
      <c r="M19" s="123">
        <v>0</v>
      </c>
      <c r="N19" s="123">
        <v>0</v>
      </c>
      <c r="O19" s="123">
        <v>0</v>
      </c>
      <c r="P19" s="23"/>
    </row>
    <row r="20" spans="2:16" x14ac:dyDescent="0.25">
      <c r="B20" s="30"/>
      <c r="C20" s="580" t="s">
        <v>74</v>
      </c>
      <c r="D20" s="580"/>
      <c r="E20" s="123">
        <f>+'Cambios conac Ene_20'!H21</f>
        <v>0</v>
      </c>
      <c r="F20" s="123">
        <v>0</v>
      </c>
      <c r="G20" s="123">
        <f>+'Cambios conac Ene_20'!J21</f>
        <v>51531</v>
      </c>
      <c r="H20" s="123">
        <f>+G20/$G$12</f>
        <v>51.530999999999999</v>
      </c>
      <c r="I20" s="26"/>
      <c r="J20" s="580" t="s">
        <v>75</v>
      </c>
      <c r="K20" s="580"/>
      <c r="L20" s="123">
        <v>0</v>
      </c>
      <c r="M20" s="123">
        <v>0</v>
      </c>
      <c r="N20" s="123">
        <v>0</v>
      </c>
      <c r="O20" s="123">
        <v>0</v>
      </c>
      <c r="P20" s="23"/>
    </row>
    <row r="21" spans="2:16" x14ac:dyDescent="0.25">
      <c r="B21" s="30"/>
      <c r="C21" s="580" t="s">
        <v>76</v>
      </c>
      <c r="D21" s="580"/>
      <c r="E21" s="123">
        <v>0</v>
      </c>
      <c r="F21" s="123">
        <v>0</v>
      </c>
      <c r="G21" s="123">
        <v>0</v>
      </c>
      <c r="H21" s="123">
        <v>0</v>
      </c>
      <c r="I21" s="26"/>
      <c r="J21" s="580" t="s">
        <v>77</v>
      </c>
      <c r="K21" s="580"/>
      <c r="L21" s="123">
        <v>0</v>
      </c>
      <c r="M21" s="123">
        <v>0</v>
      </c>
      <c r="N21" s="123">
        <v>0</v>
      </c>
      <c r="O21" s="123">
        <v>0</v>
      </c>
      <c r="P21" s="23"/>
    </row>
    <row r="22" spans="2:16" x14ac:dyDescent="0.25">
      <c r="B22" s="30"/>
      <c r="C22" s="580" t="s">
        <v>78</v>
      </c>
      <c r="D22" s="580"/>
      <c r="E22" s="123">
        <v>0</v>
      </c>
      <c r="F22" s="123">
        <v>0</v>
      </c>
      <c r="G22" s="123">
        <v>0</v>
      </c>
      <c r="H22" s="123">
        <v>0</v>
      </c>
      <c r="I22" s="26"/>
      <c r="J22" s="580" t="s">
        <v>79</v>
      </c>
      <c r="K22" s="580"/>
      <c r="L22" s="123">
        <v>0</v>
      </c>
      <c r="M22" s="123">
        <v>0</v>
      </c>
      <c r="N22" s="123">
        <v>0</v>
      </c>
      <c r="O22" s="123">
        <v>0</v>
      </c>
      <c r="P22" s="23"/>
    </row>
    <row r="23" spans="2:16" x14ac:dyDescent="0.25">
      <c r="B23" s="30"/>
      <c r="C23" s="580" t="s">
        <v>80</v>
      </c>
      <c r="D23" s="580"/>
      <c r="E23" s="123">
        <f>+'Cambios conac Ene_20'!H24</f>
        <v>0</v>
      </c>
      <c r="F23" s="123">
        <f>+E23/$E$12</f>
        <v>0</v>
      </c>
      <c r="G23" s="123">
        <v>0</v>
      </c>
      <c r="H23" s="123">
        <v>0</v>
      </c>
      <c r="I23" s="26"/>
      <c r="J23" s="580" t="s">
        <v>81</v>
      </c>
      <c r="K23" s="580"/>
      <c r="L23" s="123">
        <v>0</v>
      </c>
      <c r="M23" s="123">
        <v>0</v>
      </c>
      <c r="N23" s="123">
        <v>0</v>
      </c>
      <c r="O23" s="123">
        <v>0</v>
      </c>
      <c r="P23" s="23"/>
    </row>
    <row r="24" spans="2:16" x14ac:dyDescent="0.25">
      <c r="B24" s="30"/>
      <c r="C24" s="580" t="s">
        <v>82</v>
      </c>
      <c r="D24" s="580"/>
      <c r="E24" s="123">
        <f>+'Cambios conac Ene_20'!H26</f>
        <v>0</v>
      </c>
      <c r="F24" s="123">
        <v>0</v>
      </c>
      <c r="G24" s="123">
        <v>0</v>
      </c>
      <c r="H24" s="123">
        <v>0</v>
      </c>
      <c r="I24" s="26"/>
      <c r="J24" s="580" t="s">
        <v>83</v>
      </c>
      <c r="K24" s="580"/>
      <c r="L24" s="123">
        <v>0</v>
      </c>
      <c r="M24" s="123">
        <v>0</v>
      </c>
      <c r="N24" s="123">
        <v>0</v>
      </c>
      <c r="O24" s="123">
        <v>0</v>
      </c>
      <c r="P24" s="23"/>
    </row>
    <row r="25" spans="2:16" x14ac:dyDescent="0.25">
      <c r="B25" s="28"/>
      <c r="C25" s="32"/>
      <c r="D25" s="53"/>
      <c r="E25" s="122"/>
      <c r="F25" s="122"/>
      <c r="G25" s="122"/>
      <c r="H25" s="122"/>
      <c r="I25" s="26"/>
      <c r="J25" s="580" t="s">
        <v>84</v>
      </c>
      <c r="K25" s="580"/>
      <c r="L25" s="123">
        <v>0</v>
      </c>
      <c r="M25" s="123">
        <v>0</v>
      </c>
      <c r="N25" s="123">
        <v>0</v>
      </c>
      <c r="O25" s="123">
        <v>0</v>
      </c>
      <c r="P25" s="23"/>
    </row>
    <row r="26" spans="2:16" x14ac:dyDescent="0.25">
      <c r="B26" s="28"/>
      <c r="C26" s="582" t="s">
        <v>87</v>
      </c>
      <c r="D26" s="582"/>
      <c r="E26" s="121">
        <f>SUM(E28:E36)</f>
        <v>236973</v>
      </c>
      <c r="F26" s="121">
        <f>SUM(F28:F36)</f>
        <v>236.97300000000001</v>
      </c>
      <c r="G26" s="121">
        <f>SUM(G28:G36)</f>
        <v>211405</v>
      </c>
      <c r="H26" s="121">
        <f>SUM(H28:H36)</f>
        <v>211.405</v>
      </c>
      <c r="I26" s="26"/>
      <c r="J26" s="32"/>
      <c r="K26" s="32"/>
      <c r="L26" s="298">
        <f>+L16-N16</f>
        <v>-102379</v>
      </c>
      <c r="M26" s="298">
        <f>+M16-O16</f>
        <v>-102.379</v>
      </c>
      <c r="N26" s="122"/>
      <c r="O26" s="122"/>
      <c r="P26" s="23"/>
    </row>
    <row r="27" spans="2:16" x14ac:dyDescent="0.25">
      <c r="B27" s="28"/>
      <c r="C27" s="32"/>
      <c r="D27" s="53"/>
      <c r="E27" s="122"/>
      <c r="F27" s="122"/>
      <c r="G27" s="122"/>
      <c r="H27" s="122"/>
      <c r="I27" s="26"/>
      <c r="J27" s="585" t="s">
        <v>88</v>
      </c>
      <c r="K27" s="585"/>
      <c r="L27" s="121">
        <f>SUM(L29:L34)</f>
        <v>0</v>
      </c>
      <c r="M27" s="121">
        <f>SUM(M29:M34)</f>
        <v>0</v>
      </c>
      <c r="N27" s="121">
        <f>SUM(N29:N34)</f>
        <v>0</v>
      </c>
      <c r="O27" s="121">
        <f>SUM(O29:O34)</f>
        <v>0</v>
      </c>
      <c r="P27" s="23"/>
    </row>
    <row r="28" spans="2:16" x14ac:dyDescent="0.25">
      <c r="B28" s="30"/>
      <c r="C28" s="580" t="s">
        <v>89</v>
      </c>
      <c r="D28" s="580"/>
      <c r="E28" s="123">
        <v>0</v>
      </c>
      <c r="F28" s="123">
        <v>0</v>
      </c>
      <c r="G28" s="123">
        <v>0</v>
      </c>
      <c r="H28" s="123">
        <v>0</v>
      </c>
      <c r="I28" s="26"/>
      <c r="J28" s="32"/>
      <c r="K28" s="32"/>
      <c r="L28" s="122"/>
      <c r="M28" s="122"/>
      <c r="N28" s="122"/>
      <c r="O28" s="122"/>
      <c r="P28" s="23"/>
    </row>
    <row r="29" spans="2:16" x14ac:dyDescent="0.25">
      <c r="B29" s="30"/>
      <c r="C29" s="580" t="s">
        <v>91</v>
      </c>
      <c r="D29" s="580"/>
      <c r="E29" s="123">
        <v>0</v>
      </c>
      <c r="F29" s="123">
        <v>0</v>
      </c>
      <c r="G29" s="123">
        <v>0</v>
      </c>
      <c r="H29" s="123">
        <v>0</v>
      </c>
      <c r="I29" s="26"/>
      <c r="J29" s="580" t="s">
        <v>90</v>
      </c>
      <c r="K29" s="580"/>
      <c r="L29" s="123">
        <v>0</v>
      </c>
      <c r="M29" s="123">
        <v>0</v>
      </c>
      <c r="N29" s="123">
        <v>0</v>
      </c>
      <c r="O29" s="123">
        <v>0</v>
      </c>
      <c r="P29" s="23"/>
    </row>
    <row r="30" spans="2:16" x14ac:dyDescent="0.25">
      <c r="B30" s="30"/>
      <c r="C30" s="580" t="s">
        <v>93</v>
      </c>
      <c r="D30" s="580"/>
      <c r="E30" s="123">
        <v>0</v>
      </c>
      <c r="F30" s="123">
        <v>0</v>
      </c>
      <c r="G30" s="123">
        <v>0</v>
      </c>
      <c r="H30" s="123">
        <v>0</v>
      </c>
      <c r="I30" s="26"/>
      <c r="J30" s="580" t="s">
        <v>92</v>
      </c>
      <c r="K30" s="580"/>
      <c r="L30" s="123">
        <v>0</v>
      </c>
      <c r="M30" s="123">
        <v>0</v>
      </c>
      <c r="N30" s="123">
        <v>0</v>
      </c>
      <c r="O30" s="123">
        <v>0</v>
      </c>
      <c r="P30" s="23"/>
    </row>
    <row r="31" spans="2:16" x14ac:dyDescent="0.25">
      <c r="B31" s="30"/>
      <c r="C31" s="580" t="s">
        <v>95</v>
      </c>
      <c r="D31" s="580"/>
      <c r="E31" s="123">
        <f>+'Cambios conac Ene_20'!H32</f>
        <v>0</v>
      </c>
      <c r="F31" s="123">
        <v>0</v>
      </c>
      <c r="G31" s="123">
        <f>+'Cambios conac Ene_20'!J32</f>
        <v>211405</v>
      </c>
      <c r="H31" s="123">
        <f>+G31/$G$12</f>
        <v>211.405</v>
      </c>
      <c r="I31" s="26"/>
      <c r="J31" s="580" t="s">
        <v>94</v>
      </c>
      <c r="K31" s="580"/>
      <c r="L31" s="123">
        <v>0</v>
      </c>
      <c r="M31" s="123">
        <v>0</v>
      </c>
      <c r="N31" s="123">
        <v>0</v>
      </c>
      <c r="O31" s="123">
        <v>0</v>
      </c>
      <c r="P31" s="23"/>
    </row>
    <row r="32" spans="2:16" x14ac:dyDescent="0.25">
      <c r="B32" s="30"/>
      <c r="C32" s="580" t="s">
        <v>97</v>
      </c>
      <c r="D32" s="580"/>
      <c r="E32" s="123">
        <v>0</v>
      </c>
      <c r="F32" s="123">
        <v>0</v>
      </c>
      <c r="G32" s="123">
        <f>+'Cambios conac Ene_20'!J36</f>
        <v>0</v>
      </c>
      <c r="H32" s="123">
        <f>+G32/$G$12</f>
        <v>0</v>
      </c>
      <c r="I32" s="26"/>
      <c r="J32" s="580" t="s">
        <v>96</v>
      </c>
      <c r="K32" s="580"/>
      <c r="L32" s="123">
        <v>0</v>
      </c>
      <c r="M32" s="123">
        <v>0</v>
      </c>
      <c r="N32" s="123">
        <v>0</v>
      </c>
      <c r="O32" s="123">
        <v>0</v>
      </c>
      <c r="P32" s="23"/>
    </row>
    <row r="33" spans="2:263" x14ac:dyDescent="0.25">
      <c r="B33" s="30"/>
      <c r="C33" s="580" t="s">
        <v>99</v>
      </c>
      <c r="D33" s="580"/>
      <c r="E33" s="123">
        <f>+'Cambios conac Ene_20'!H39</f>
        <v>236973</v>
      </c>
      <c r="F33" s="123">
        <f>+E33/$E$12</f>
        <v>236.97300000000001</v>
      </c>
      <c r="G33" s="123">
        <f>+'Cambios conac Ene_20'!J39</f>
        <v>0</v>
      </c>
      <c r="H33" s="123">
        <v>0</v>
      </c>
      <c r="I33" s="26"/>
      <c r="J33" s="580" t="s">
        <v>98</v>
      </c>
      <c r="K33" s="580"/>
      <c r="L33" s="123">
        <v>0</v>
      </c>
      <c r="M33" s="123">
        <v>0</v>
      </c>
      <c r="N33" s="123">
        <v>0</v>
      </c>
      <c r="O33" s="123">
        <v>0</v>
      </c>
      <c r="P33" s="23"/>
    </row>
    <row r="34" spans="2:263" x14ac:dyDescent="0.25">
      <c r="B34" s="30"/>
      <c r="C34" s="580" t="s">
        <v>101</v>
      </c>
      <c r="D34" s="580"/>
      <c r="E34" s="123">
        <v>0</v>
      </c>
      <c r="F34" s="123">
        <v>0</v>
      </c>
      <c r="G34" s="123">
        <v>0</v>
      </c>
      <c r="H34" s="123">
        <v>0</v>
      </c>
      <c r="I34" s="26"/>
      <c r="J34" s="580" t="s">
        <v>100</v>
      </c>
      <c r="K34" s="580"/>
      <c r="L34" s="123">
        <v>0</v>
      </c>
      <c r="M34" s="123">
        <v>0</v>
      </c>
      <c r="N34" s="123">
        <v>0</v>
      </c>
      <c r="O34" s="123">
        <v>0</v>
      </c>
      <c r="P34" s="23"/>
    </row>
    <row r="35" spans="2:263" x14ac:dyDescent="0.25">
      <c r="B35" s="30"/>
      <c r="C35" s="580" t="s">
        <v>102</v>
      </c>
      <c r="D35" s="580"/>
      <c r="E35" s="123">
        <v>0</v>
      </c>
      <c r="F35" s="123">
        <v>0</v>
      </c>
      <c r="G35" s="123">
        <v>0</v>
      </c>
      <c r="H35" s="123">
        <v>0</v>
      </c>
      <c r="I35" s="26"/>
      <c r="J35" s="32"/>
      <c r="K35" s="32"/>
      <c r="L35" s="124"/>
      <c r="M35" s="124"/>
      <c r="N35" s="124"/>
      <c r="O35" s="124"/>
      <c r="P35" s="23"/>
    </row>
    <row r="36" spans="2:263" x14ac:dyDescent="0.25">
      <c r="B36" s="30"/>
      <c r="C36" s="580" t="s">
        <v>104</v>
      </c>
      <c r="D36" s="580"/>
      <c r="E36" s="123">
        <v>0</v>
      </c>
      <c r="F36" s="123">
        <v>0</v>
      </c>
      <c r="G36" s="123">
        <v>0</v>
      </c>
      <c r="H36" s="123">
        <v>0</v>
      </c>
      <c r="I36" s="26"/>
      <c r="J36" s="582" t="s">
        <v>107</v>
      </c>
      <c r="K36" s="582"/>
      <c r="L36" s="121">
        <f>L38+L44+L52</f>
        <v>3870473</v>
      </c>
      <c r="M36" s="121">
        <f>M38+M44+M52</f>
        <v>3870.473</v>
      </c>
      <c r="N36" s="121">
        <f>N38+N44+N52</f>
        <v>0</v>
      </c>
      <c r="O36" s="121">
        <f>O38+O44+O52</f>
        <v>0</v>
      </c>
      <c r="P36" s="23"/>
    </row>
    <row r="37" spans="2:263" x14ac:dyDescent="0.25">
      <c r="B37" s="28"/>
      <c r="C37" s="32"/>
      <c r="D37" s="53"/>
      <c r="E37" s="124"/>
      <c r="F37" s="124"/>
      <c r="G37" s="124"/>
      <c r="H37" s="124"/>
      <c r="I37" s="26"/>
      <c r="J37" s="32"/>
      <c r="K37" s="32"/>
      <c r="L37" s="122"/>
      <c r="M37" s="122"/>
      <c r="N37" s="122"/>
      <c r="O37" s="122"/>
      <c r="P37" s="23"/>
    </row>
    <row r="38" spans="2:263" x14ac:dyDescent="0.25">
      <c r="B38" s="30"/>
      <c r="C38" s="6"/>
      <c r="D38" s="6"/>
      <c r="E38" s="6"/>
      <c r="F38" s="6"/>
      <c r="G38" s="6"/>
      <c r="H38" s="6"/>
      <c r="I38" s="26"/>
      <c r="J38" s="582" t="s">
        <v>109</v>
      </c>
      <c r="K38" s="582"/>
      <c r="L38" s="121">
        <f>SUM(L40:L42)</f>
        <v>0</v>
      </c>
      <c r="M38" s="121">
        <f>SUM(M40:M42)</f>
        <v>0</v>
      </c>
      <c r="N38" s="121">
        <f>SUM(N40:N42)</f>
        <v>0</v>
      </c>
      <c r="O38" s="121">
        <f>SUM(O40:O42)</f>
        <v>0</v>
      </c>
      <c r="P38" s="23"/>
    </row>
    <row r="39" spans="2:263" x14ac:dyDescent="0.25">
      <c r="B39" s="28"/>
      <c r="C39" s="6"/>
      <c r="D39" s="6"/>
      <c r="E39" s="6"/>
      <c r="F39" s="6"/>
      <c r="G39" s="6"/>
      <c r="H39" s="6"/>
      <c r="I39" s="26"/>
      <c r="J39" s="32"/>
      <c r="K39" s="32"/>
      <c r="L39" s="122"/>
      <c r="M39" s="122"/>
      <c r="N39" s="122"/>
      <c r="O39" s="122"/>
      <c r="P39" s="23"/>
    </row>
    <row r="40" spans="2:263" x14ac:dyDescent="0.25">
      <c r="B40" s="30"/>
      <c r="C40" s="6"/>
      <c r="D40" s="6"/>
      <c r="E40" s="6"/>
      <c r="F40" s="6"/>
      <c r="G40" s="6"/>
      <c r="H40" s="6"/>
      <c r="I40" s="26"/>
      <c r="J40" s="580" t="s">
        <v>33</v>
      </c>
      <c r="K40" s="580"/>
      <c r="L40" s="123">
        <v>0</v>
      </c>
      <c r="M40" s="123">
        <v>0</v>
      </c>
      <c r="N40" s="123">
        <v>0</v>
      </c>
      <c r="O40" s="123">
        <v>0</v>
      </c>
      <c r="P40" s="23"/>
      <c r="JC40" s="297"/>
    </row>
    <row r="41" spans="2:263" x14ac:dyDescent="0.25">
      <c r="B41" s="28"/>
      <c r="C41" s="6"/>
      <c r="D41" s="6"/>
      <c r="E41" s="6"/>
      <c r="F41" s="6"/>
      <c r="G41" s="6"/>
      <c r="H41" s="6"/>
      <c r="I41" s="26"/>
      <c r="J41" s="580" t="s">
        <v>110</v>
      </c>
      <c r="K41" s="580"/>
      <c r="L41" s="123">
        <f>+'Cambios conac Ene_20'!H63</f>
        <v>0</v>
      </c>
      <c r="M41" s="123">
        <f>+L41/$L$12</f>
        <v>0</v>
      </c>
      <c r="N41" s="123">
        <f>+'Cambios conac Ene_20'!J63</f>
        <v>0</v>
      </c>
      <c r="O41" s="123">
        <v>0</v>
      </c>
      <c r="P41" s="23"/>
    </row>
    <row r="42" spans="2:263" x14ac:dyDescent="0.25">
      <c r="B42" s="30"/>
      <c r="C42" s="6"/>
      <c r="D42" s="6"/>
      <c r="E42" s="6"/>
      <c r="F42" s="6"/>
      <c r="G42" s="6"/>
      <c r="H42" s="6"/>
      <c r="I42" s="26"/>
      <c r="J42" s="580" t="s">
        <v>111</v>
      </c>
      <c r="K42" s="580"/>
      <c r="L42" s="123">
        <v>0</v>
      </c>
      <c r="M42" s="123">
        <v>0</v>
      </c>
      <c r="N42" s="123">
        <v>0</v>
      </c>
      <c r="O42" s="123">
        <v>0</v>
      </c>
      <c r="P42" s="23"/>
    </row>
    <row r="43" spans="2:263" x14ac:dyDescent="0.25">
      <c r="B43" s="30"/>
      <c r="C43" s="6"/>
      <c r="D43" s="6"/>
      <c r="E43" s="6"/>
      <c r="F43" s="6"/>
      <c r="G43" s="6"/>
      <c r="H43" s="6"/>
      <c r="I43" s="26"/>
      <c r="J43" s="32"/>
      <c r="K43" s="32"/>
      <c r="L43" s="122"/>
      <c r="M43" s="122"/>
      <c r="N43" s="122"/>
      <c r="O43" s="122"/>
      <c r="P43" s="23"/>
    </row>
    <row r="44" spans="2:263" x14ac:dyDescent="0.25">
      <c r="B44" s="30"/>
      <c r="C44" s="6"/>
      <c r="D44" s="6"/>
      <c r="E44" s="6"/>
      <c r="F44" s="6"/>
      <c r="G44" s="6"/>
      <c r="H44" s="6"/>
      <c r="I44" s="26"/>
      <c r="J44" s="582" t="s">
        <v>112</v>
      </c>
      <c r="K44" s="582"/>
      <c r="L44" s="121">
        <f>SUM(L46:L50)</f>
        <v>3870473</v>
      </c>
      <c r="M44" s="121">
        <f>SUM(M46:M50)</f>
        <v>3870.473</v>
      </c>
      <c r="N44" s="121">
        <f>SUM(N46:N50)</f>
        <v>0</v>
      </c>
      <c r="O44" s="121">
        <f>SUM(O46:O50)</f>
        <v>0</v>
      </c>
      <c r="P44" s="23"/>
    </row>
    <row r="45" spans="2:263" x14ac:dyDescent="0.25">
      <c r="B45" s="30"/>
      <c r="C45" s="6"/>
      <c r="D45" s="6"/>
      <c r="E45" s="6"/>
      <c r="F45" s="6"/>
      <c r="G45" s="6"/>
      <c r="H45" s="6"/>
      <c r="I45" s="26"/>
      <c r="J45" s="32"/>
      <c r="K45" s="32"/>
      <c r="L45" s="122"/>
      <c r="M45" s="122"/>
      <c r="N45" s="122"/>
      <c r="O45" s="122"/>
      <c r="P45" s="23"/>
    </row>
    <row r="46" spans="2:263" x14ac:dyDescent="0.25">
      <c r="B46" s="30"/>
      <c r="C46" s="6"/>
      <c r="D46" s="6"/>
      <c r="E46" s="6"/>
      <c r="F46" s="6"/>
      <c r="G46" s="6"/>
      <c r="H46" s="6"/>
      <c r="I46" s="26"/>
      <c r="J46" s="580" t="s">
        <v>113</v>
      </c>
      <c r="K46" s="580"/>
      <c r="L46" s="123">
        <f>+'Cambios conac Ene_20'!H67</f>
        <v>2148257</v>
      </c>
      <c r="M46" s="123">
        <f>+L46/$L$12</f>
        <v>2148.2570000000001</v>
      </c>
      <c r="N46" s="123">
        <f>+'Cambios conac Ene_20'!J67</f>
        <v>0</v>
      </c>
      <c r="O46" s="123">
        <v>0</v>
      </c>
      <c r="P46" s="23"/>
    </row>
    <row r="47" spans="2:263" x14ac:dyDescent="0.25">
      <c r="B47" s="30"/>
      <c r="C47" s="6"/>
      <c r="D47" s="6"/>
      <c r="E47" s="6"/>
      <c r="F47" s="6"/>
      <c r="G47" s="6"/>
      <c r="H47" s="6"/>
      <c r="I47" s="26"/>
      <c r="J47" s="580" t="s">
        <v>114</v>
      </c>
      <c r="K47" s="580"/>
      <c r="L47" s="123">
        <f>+'Cambios conac Ene_20'!H68</f>
        <v>1722216</v>
      </c>
      <c r="M47" s="123">
        <f>+L47/$L$12</f>
        <v>1722.2159999999999</v>
      </c>
      <c r="N47" s="123">
        <f>+'Cambios conac Ene_20'!J68</f>
        <v>0</v>
      </c>
      <c r="O47" s="123">
        <v>0</v>
      </c>
      <c r="P47" s="23"/>
      <c r="JC47" s="303"/>
    </row>
    <row r="48" spans="2:263" x14ac:dyDescent="0.25">
      <c r="B48" s="30"/>
      <c r="C48" s="6"/>
      <c r="D48" s="6"/>
      <c r="E48" s="6"/>
      <c r="F48" s="6"/>
      <c r="G48" s="6"/>
      <c r="H48" s="6"/>
      <c r="I48" s="26"/>
      <c r="J48" s="580" t="s">
        <v>115</v>
      </c>
      <c r="K48" s="580"/>
      <c r="L48" s="123">
        <v>0</v>
      </c>
      <c r="M48" s="123">
        <v>0</v>
      </c>
      <c r="N48" s="123">
        <v>0</v>
      </c>
      <c r="O48" s="123">
        <v>0</v>
      </c>
      <c r="P48" s="23"/>
    </row>
    <row r="49" spans="2:265" x14ac:dyDescent="0.25">
      <c r="B49" s="30"/>
      <c r="C49" s="6"/>
      <c r="D49" s="6"/>
      <c r="E49" s="6"/>
      <c r="F49" s="6"/>
      <c r="G49" s="6"/>
      <c r="H49" s="6"/>
      <c r="I49" s="26"/>
      <c r="J49" s="580" t="s">
        <v>116</v>
      </c>
      <c r="K49" s="580"/>
      <c r="L49" s="123">
        <v>0</v>
      </c>
      <c r="M49" s="123">
        <v>0</v>
      </c>
      <c r="N49" s="123">
        <v>0</v>
      </c>
      <c r="O49" s="123">
        <v>0</v>
      </c>
      <c r="P49" s="23"/>
    </row>
    <row r="50" spans="2:265" x14ac:dyDescent="0.25">
      <c r="B50" s="28"/>
      <c r="C50" s="6"/>
      <c r="D50" s="6"/>
      <c r="E50" s="6"/>
      <c r="F50" s="6"/>
      <c r="G50" s="6"/>
      <c r="H50" s="6"/>
      <c r="I50" s="26"/>
      <c r="J50" s="580" t="s">
        <v>117</v>
      </c>
      <c r="K50" s="580"/>
      <c r="L50" s="123">
        <f>+'Cambios conac Ene_20'!H69</f>
        <v>0</v>
      </c>
      <c r="M50" s="123">
        <f>+L50/$L$12</f>
        <v>0</v>
      </c>
      <c r="N50" s="123">
        <f>+'Cambios conac Ene_20'!J69</f>
        <v>0</v>
      </c>
      <c r="O50" s="123">
        <v>0</v>
      </c>
      <c r="P50" s="23"/>
      <c r="JC50" s="297"/>
      <c r="JD50" s="297"/>
      <c r="JE50" s="297"/>
    </row>
    <row r="51" spans="2:265" x14ac:dyDescent="0.25">
      <c r="B51" s="30"/>
      <c r="C51" s="6"/>
      <c r="D51" s="6"/>
      <c r="E51" s="6"/>
      <c r="F51" s="6"/>
      <c r="G51" s="6"/>
      <c r="H51" s="6"/>
      <c r="I51" s="26"/>
      <c r="J51" s="32"/>
      <c r="K51" s="32"/>
      <c r="L51" s="122"/>
      <c r="M51" s="122"/>
      <c r="N51" s="122"/>
      <c r="O51" s="122"/>
      <c r="P51" s="23"/>
    </row>
    <row r="52" spans="2:265" ht="24" customHeight="1" x14ac:dyDescent="0.25">
      <c r="B52" s="28"/>
      <c r="C52" s="6"/>
      <c r="D52" s="6"/>
      <c r="E52" s="6"/>
      <c r="F52" s="6"/>
      <c r="G52" s="6"/>
      <c r="H52" s="6"/>
      <c r="I52" s="26"/>
      <c r="J52" s="582" t="s">
        <v>126</v>
      </c>
      <c r="K52" s="582"/>
      <c r="L52" s="121">
        <f>SUM(L54:L55)</f>
        <v>0</v>
      </c>
      <c r="M52" s="121">
        <f>SUM(M54:M55)</f>
        <v>0</v>
      </c>
      <c r="N52" s="121">
        <f>SUM(N54:N55)</f>
        <v>0</v>
      </c>
      <c r="O52" s="121">
        <f>SUM(O54:O55)</f>
        <v>0</v>
      </c>
      <c r="P52" s="23"/>
    </row>
    <row r="53" spans="2:265" ht="6.75" customHeight="1" x14ac:dyDescent="0.25">
      <c r="B53" s="30"/>
      <c r="C53" s="6"/>
      <c r="D53" s="6"/>
      <c r="E53" s="6"/>
      <c r="F53" s="6"/>
      <c r="G53" s="6"/>
      <c r="H53" s="6"/>
      <c r="I53" s="26"/>
      <c r="J53" s="32"/>
      <c r="K53" s="32"/>
      <c r="L53" s="122"/>
      <c r="M53" s="122"/>
      <c r="N53" s="122"/>
      <c r="O53" s="122"/>
      <c r="P53" s="23"/>
    </row>
    <row r="54" spans="2:265" x14ac:dyDescent="0.25">
      <c r="B54" s="30"/>
      <c r="C54" s="6"/>
      <c r="D54" s="6"/>
      <c r="E54" s="6"/>
      <c r="F54" s="6"/>
      <c r="G54" s="6"/>
      <c r="H54" s="6"/>
      <c r="I54" s="26"/>
      <c r="J54" s="580" t="s">
        <v>119</v>
      </c>
      <c r="K54" s="580"/>
      <c r="L54" s="123">
        <v>0</v>
      </c>
      <c r="M54" s="123">
        <v>0</v>
      </c>
      <c r="N54" s="123">
        <v>0</v>
      </c>
      <c r="O54" s="123">
        <v>0</v>
      </c>
      <c r="P54" s="23"/>
    </row>
    <row r="55" spans="2:265" x14ac:dyDescent="0.25">
      <c r="B55" s="125"/>
      <c r="C55" s="43"/>
      <c r="D55" s="43"/>
      <c r="E55" s="43"/>
      <c r="F55" s="43"/>
      <c r="G55" s="43"/>
      <c r="H55" s="43"/>
      <c r="I55" s="126"/>
      <c r="J55" s="586" t="s">
        <v>120</v>
      </c>
      <c r="K55" s="586"/>
      <c r="L55" s="127">
        <v>0</v>
      </c>
      <c r="M55" s="127">
        <v>0</v>
      </c>
      <c r="N55" s="127">
        <v>0</v>
      </c>
      <c r="O55" s="127">
        <v>0</v>
      </c>
      <c r="P55" s="45"/>
    </row>
    <row r="56" spans="2:265" x14ac:dyDescent="0.25">
      <c r="B56" s="263"/>
      <c r="C56" s="6"/>
      <c r="D56" s="33"/>
      <c r="E56" s="49"/>
      <c r="F56" s="49"/>
      <c r="G56" s="50"/>
      <c r="H56" s="50"/>
      <c r="I56" s="50"/>
      <c r="J56" s="6"/>
      <c r="K56" s="130"/>
      <c r="L56" s="49"/>
      <c r="M56" s="49"/>
      <c r="N56" s="50"/>
      <c r="O56" s="50"/>
      <c r="P56" s="50"/>
    </row>
    <row r="57" spans="2:265" hidden="1" x14ac:dyDescent="0.25">
      <c r="B57" s="6"/>
      <c r="D57" s="33"/>
      <c r="E57" s="49"/>
      <c r="F57" s="49"/>
      <c r="G57" s="50"/>
      <c r="H57" s="50"/>
      <c r="I57" s="50"/>
      <c r="K57" s="130"/>
      <c r="L57" s="49"/>
      <c r="M57" s="49"/>
      <c r="N57" s="50"/>
      <c r="O57" s="50"/>
      <c r="P57" s="50"/>
    </row>
    <row r="58" spans="2:265" x14ac:dyDescent="0.25">
      <c r="C58" s="607" t="s">
        <v>53</v>
      </c>
      <c r="D58" s="607"/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422"/>
    </row>
    <row r="59" spans="2:265" ht="8.25" customHeight="1" x14ac:dyDescent="0.25">
      <c r="C59" s="33"/>
      <c r="D59" s="49"/>
      <c r="E59" s="50"/>
      <c r="F59" s="50"/>
      <c r="G59" s="50"/>
      <c r="H59" s="50"/>
      <c r="J59" s="51"/>
      <c r="K59" s="131"/>
      <c r="L59" s="50"/>
      <c r="M59" s="50"/>
      <c r="N59" s="50"/>
      <c r="O59" s="50"/>
    </row>
    <row r="60" spans="2:265" x14ac:dyDescent="0.25">
      <c r="C60" s="33" t="s">
        <v>220</v>
      </c>
      <c r="D60" s="423"/>
      <c r="E60" s="605" t="s">
        <v>208</v>
      </c>
      <c r="F60" s="605"/>
      <c r="G60" s="605"/>
      <c r="H60" s="442"/>
      <c r="J60" s="424"/>
      <c r="K60" s="605" t="s">
        <v>207</v>
      </c>
      <c r="L60" s="605"/>
      <c r="M60" s="605"/>
      <c r="N60" s="605"/>
      <c r="O60" s="605"/>
    </row>
    <row r="61" spans="2:265" ht="30.75" customHeight="1" x14ac:dyDescent="0.25">
      <c r="C61" s="52"/>
      <c r="D61" s="427"/>
      <c r="E61" s="441"/>
      <c r="F61" s="441"/>
      <c r="G61" s="48"/>
      <c r="H61" s="48"/>
      <c r="I61" s="50"/>
      <c r="J61" s="427"/>
      <c r="K61" s="427"/>
      <c r="L61" s="53"/>
      <c r="M61" s="53"/>
      <c r="N61" s="50"/>
      <c r="O61" s="50"/>
    </row>
    <row r="62" spans="2:265" x14ac:dyDescent="0.25">
      <c r="C62" s="422" t="s">
        <v>216</v>
      </c>
      <c r="D62" s="427"/>
      <c r="E62" s="608" t="s">
        <v>204</v>
      </c>
      <c r="F62" s="608"/>
      <c r="G62" s="608"/>
      <c r="H62" s="608"/>
      <c r="I62" s="50"/>
      <c r="J62" s="427"/>
      <c r="K62" s="590" t="s">
        <v>342</v>
      </c>
      <c r="L62" s="590"/>
      <c r="M62" s="590"/>
      <c r="N62" s="590"/>
      <c r="O62" s="590"/>
    </row>
    <row r="63" spans="2:265" x14ac:dyDescent="0.25">
      <c r="C63" s="264" t="s">
        <v>217</v>
      </c>
      <c r="D63" s="439"/>
      <c r="E63" s="606" t="s">
        <v>214</v>
      </c>
      <c r="F63" s="606"/>
      <c r="G63" s="606"/>
      <c r="H63" s="606"/>
      <c r="I63" s="55"/>
      <c r="J63" s="439"/>
      <c r="K63" s="590" t="s">
        <v>206</v>
      </c>
      <c r="L63" s="590"/>
      <c r="M63" s="590"/>
      <c r="N63" s="590"/>
      <c r="O63" s="590"/>
    </row>
    <row r="64" spans="2:265" x14ac:dyDescent="0.25">
      <c r="C64" s="33"/>
      <c r="D64" s="49"/>
      <c r="E64" s="50"/>
      <c r="F64" s="50"/>
      <c r="G64" s="50"/>
      <c r="H64" s="50"/>
      <c r="J64" s="51"/>
      <c r="K64" s="131"/>
      <c r="L64" s="50"/>
      <c r="M64" s="50"/>
      <c r="N64" s="50"/>
      <c r="O64" s="50"/>
    </row>
  </sheetData>
  <mergeCells count="64">
    <mergeCell ref="K60:O60"/>
    <mergeCell ref="K62:O62"/>
    <mergeCell ref="K63:O63"/>
    <mergeCell ref="E62:H62"/>
    <mergeCell ref="E63:H63"/>
    <mergeCell ref="E60:G60"/>
    <mergeCell ref="J55:K55"/>
    <mergeCell ref="C58:N58"/>
    <mergeCell ref="J54:K54"/>
    <mergeCell ref="J38:K38"/>
    <mergeCell ref="J40:K40"/>
    <mergeCell ref="J41:K41"/>
    <mergeCell ref="J42:K42"/>
    <mergeCell ref="J44:K44"/>
    <mergeCell ref="J46:K46"/>
    <mergeCell ref="J47:K47"/>
    <mergeCell ref="J48:K48"/>
    <mergeCell ref="J49:K49"/>
    <mergeCell ref="J50:K50"/>
    <mergeCell ref="J52:K52"/>
    <mergeCell ref="C36:D36"/>
    <mergeCell ref="J36:K36"/>
    <mergeCell ref="C30:D30"/>
    <mergeCell ref="J30:K30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C11:D11"/>
    <mergeCell ref="J11:K11"/>
    <mergeCell ref="D3:L3"/>
    <mergeCell ref="D4:L4"/>
    <mergeCell ref="D5:L5"/>
    <mergeCell ref="D6:L6"/>
    <mergeCell ref="D7:L7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opLeftCell="E19" workbookViewId="0">
      <selection activeCell="M43" sqref="M43"/>
    </sheetView>
  </sheetViews>
  <sheetFormatPr baseColWidth="10" defaultColWidth="0" defaultRowHeight="15" zeroHeight="1" x14ac:dyDescent="0.25"/>
  <cols>
    <col min="1" max="1" width="3.42578125" style="5" customWidth="1"/>
    <col min="2" max="2" width="3.7109375" style="5" customWidth="1"/>
    <col min="3" max="3" width="11.42578125" style="5" customWidth="1"/>
    <col min="4" max="4" width="55.7109375" style="5" customWidth="1"/>
    <col min="5" max="5" width="21" style="5" customWidth="1"/>
    <col min="6" max="6" width="21" style="5" hidden="1" customWidth="1"/>
    <col min="7" max="7" width="21" style="5" customWidth="1"/>
    <col min="8" max="8" width="21" style="5" hidden="1" customWidth="1"/>
    <col min="9" max="9" width="21" style="5" customWidth="1"/>
    <col min="10" max="10" width="21" style="5" hidden="1" customWidth="1"/>
    <col min="11" max="11" width="21" style="5" customWidth="1"/>
    <col min="12" max="12" width="21" style="5" hidden="1" customWidth="1"/>
    <col min="13" max="13" width="21" style="5" customWidth="1"/>
    <col min="14" max="14" width="17.85546875" style="5" hidden="1" customWidth="1"/>
    <col min="15" max="15" width="4.5703125" style="5" customWidth="1"/>
    <col min="16" max="16" width="3" style="5" customWidth="1"/>
    <col min="17" max="261" width="11.42578125" style="5" hidden="1"/>
    <col min="262" max="262" width="3.42578125" style="5" customWidth="1"/>
    <col min="263" max="263" width="3.7109375" style="5" customWidth="1"/>
    <col min="264" max="264" width="11.42578125" style="5" customWidth="1"/>
    <col min="265" max="265" width="46.140625" style="5" customWidth="1"/>
    <col min="266" max="270" width="21" style="5" customWidth="1"/>
    <col min="271" max="271" width="4.5703125" style="5" customWidth="1"/>
    <col min="272" max="272" width="3" style="5" customWidth="1"/>
    <col min="273" max="517" width="11.42578125" style="5" hidden="1"/>
    <col min="518" max="518" width="3.42578125" style="5" customWidth="1"/>
    <col min="519" max="519" width="3.7109375" style="5" customWidth="1"/>
    <col min="520" max="520" width="11.42578125" style="5" customWidth="1"/>
    <col min="521" max="521" width="46.140625" style="5" customWidth="1"/>
    <col min="522" max="526" width="21" style="5" customWidth="1"/>
    <col min="527" max="527" width="4.5703125" style="5" customWidth="1"/>
    <col min="528" max="528" width="3" style="5" customWidth="1"/>
    <col min="529" max="773" width="11.42578125" style="5" hidden="1"/>
    <col min="774" max="774" width="3.42578125" style="5" customWidth="1"/>
    <col min="775" max="775" width="3.7109375" style="5" customWidth="1"/>
    <col min="776" max="776" width="11.42578125" style="5" customWidth="1"/>
    <col min="777" max="777" width="46.140625" style="5" customWidth="1"/>
    <col min="778" max="782" width="21" style="5" customWidth="1"/>
    <col min="783" max="783" width="4.5703125" style="5" customWidth="1"/>
    <col min="784" max="784" width="3" style="5" customWidth="1"/>
    <col min="785" max="1029" width="11.42578125" style="5" hidden="1"/>
    <col min="1030" max="1030" width="3.42578125" style="5" customWidth="1"/>
    <col min="1031" max="1031" width="3.7109375" style="5" customWidth="1"/>
    <col min="1032" max="1032" width="11.42578125" style="5" customWidth="1"/>
    <col min="1033" max="1033" width="46.140625" style="5" customWidth="1"/>
    <col min="1034" max="1038" width="21" style="5" customWidth="1"/>
    <col min="1039" max="1039" width="4.5703125" style="5" customWidth="1"/>
    <col min="1040" max="1040" width="3" style="5" customWidth="1"/>
    <col min="1041" max="1285" width="11.42578125" style="5" hidden="1"/>
    <col min="1286" max="1286" width="3.42578125" style="5" customWidth="1"/>
    <col min="1287" max="1287" width="3.7109375" style="5" customWidth="1"/>
    <col min="1288" max="1288" width="11.42578125" style="5" customWidth="1"/>
    <col min="1289" max="1289" width="46.140625" style="5" customWidth="1"/>
    <col min="1290" max="1294" width="21" style="5" customWidth="1"/>
    <col min="1295" max="1295" width="4.5703125" style="5" customWidth="1"/>
    <col min="1296" max="1296" width="3" style="5" customWidth="1"/>
    <col min="1297" max="1541" width="11.42578125" style="5" hidden="1"/>
    <col min="1542" max="1542" width="3.42578125" style="5" customWidth="1"/>
    <col min="1543" max="1543" width="3.7109375" style="5" customWidth="1"/>
    <col min="1544" max="1544" width="11.42578125" style="5" customWidth="1"/>
    <col min="1545" max="1545" width="46.140625" style="5" customWidth="1"/>
    <col min="1546" max="1550" width="21" style="5" customWidth="1"/>
    <col min="1551" max="1551" width="4.5703125" style="5" customWidth="1"/>
    <col min="1552" max="1552" width="3" style="5" customWidth="1"/>
    <col min="1553" max="1797" width="11.42578125" style="5" hidden="1"/>
    <col min="1798" max="1798" width="3.42578125" style="5" customWidth="1"/>
    <col min="1799" max="1799" width="3.7109375" style="5" customWidth="1"/>
    <col min="1800" max="1800" width="11.42578125" style="5" customWidth="1"/>
    <col min="1801" max="1801" width="46.140625" style="5" customWidth="1"/>
    <col min="1802" max="1806" width="21" style="5" customWidth="1"/>
    <col min="1807" max="1807" width="4.5703125" style="5" customWidth="1"/>
    <col min="1808" max="1808" width="3" style="5" customWidth="1"/>
    <col min="1809" max="2053" width="11.42578125" style="5" hidden="1"/>
    <col min="2054" max="2054" width="3.42578125" style="5" customWidth="1"/>
    <col min="2055" max="2055" width="3.7109375" style="5" customWidth="1"/>
    <col min="2056" max="2056" width="11.42578125" style="5" customWidth="1"/>
    <col min="2057" max="2057" width="46.140625" style="5" customWidth="1"/>
    <col min="2058" max="2062" width="21" style="5" customWidth="1"/>
    <col min="2063" max="2063" width="4.5703125" style="5" customWidth="1"/>
    <col min="2064" max="2064" width="3" style="5" customWidth="1"/>
    <col min="2065" max="2309" width="11.42578125" style="5" hidden="1"/>
    <col min="2310" max="2310" width="3.42578125" style="5" customWidth="1"/>
    <col min="2311" max="2311" width="3.7109375" style="5" customWidth="1"/>
    <col min="2312" max="2312" width="11.42578125" style="5" customWidth="1"/>
    <col min="2313" max="2313" width="46.140625" style="5" customWidth="1"/>
    <col min="2314" max="2318" width="21" style="5" customWidth="1"/>
    <col min="2319" max="2319" width="4.5703125" style="5" customWidth="1"/>
    <col min="2320" max="2320" width="3" style="5" customWidth="1"/>
    <col min="2321" max="2565" width="11.42578125" style="5" hidden="1"/>
    <col min="2566" max="2566" width="3.42578125" style="5" customWidth="1"/>
    <col min="2567" max="2567" width="3.7109375" style="5" customWidth="1"/>
    <col min="2568" max="2568" width="11.42578125" style="5" customWidth="1"/>
    <col min="2569" max="2569" width="46.140625" style="5" customWidth="1"/>
    <col min="2570" max="2574" width="21" style="5" customWidth="1"/>
    <col min="2575" max="2575" width="4.5703125" style="5" customWidth="1"/>
    <col min="2576" max="2576" width="3" style="5" customWidth="1"/>
    <col min="2577" max="2821" width="11.42578125" style="5" hidden="1"/>
    <col min="2822" max="2822" width="3.42578125" style="5" customWidth="1"/>
    <col min="2823" max="2823" width="3.7109375" style="5" customWidth="1"/>
    <col min="2824" max="2824" width="11.42578125" style="5" customWidth="1"/>
    <col min="2825" max="2825" width="46.140625" style="5" customWidth="1"/>
    <col min="2826" max="2830" width="21" style="5" customWidth="1"/>
    <col min="2831" max="2831" width="4.5703125" style="5" customWidth="1"/>
    <col min="2832" max="2832" width="3" style="5" customWidth="1"/>
    <col min="2833" max="3077" width="11.42578125" style="5" hidden="1"/>
    <col min="3078" max="3078" width="3.42578125" style="5" customWidth="1"/>
    <col min="3079" max="3079" width="3.7109375" style="5" customWidth="1"/>
    <col min="3080" max="3080" width="11.42578125" style="5" customWidth="1"/>
    <col min="3081" max="3081" width="46.140625" style="5" customWidth="1"/>
    <col min="3082" max="3086" width="21" style="5" customWidth="1"/>
    <col min="3087" max="3087" width="4.5703125" style="5" customWidth="1"/>
    <col min="3088" max="3088" width="3" style="5" customWidth="1"/>
    <col min="3089" max="3333" width="11.42578125" style="5" hidden="1"/>
    <col min="3334" max="3334" width="3.42578125" style="5" customWidth="1"/>
    <col min="3335" max="3335" width="3.7109375" style="5" customWidth="1"/>
    <col min="3336" max="3336" width="11.42578125" style="5" customWidth="1"/>
    <col min="3337" max="3337" width="46.140625" style="5" customWidth="1"/>
    <col min="3338" max="3342" width="21" style="5" customWidth="1"/>
    <col min="3343" max="3343" width="4.5703125" style="5" customWidth="1"/>
    <col min="3344" max="3344" width="3" style="5" customWidth="1"/>
    <col min="3345" max="3589" width="11.42578125" style="5" hidden="1"/>
    <col min="3590" max="3590" width="3.42578125" style="5" customWidth="1"/>
    <col min="3591" max="3591" width="3.7109375" style="5" customWidth="1"/>
    <col min="3592" max="3592" width="11.42578125" style="5" customWidth="1"/>
    <col min="3593" max="3593" width="46.140625" style="5" customWidth="1"/>
    <col min="3594" max="3598" width="21" style="5" customWidth="1"/>
    <col min="3599" max="3599" width="4.5703125" style="5" customWidth="1"/>
    <col min="3600" max="3600" width="3" style="5" customWidth="1"/>
    <col min="3601" max="3845" width="11.42578125" style="5" hidden="1"/>
    <col min="3846" max="3846" width="3.42578125" style="5" customWidth="1"/>
    <col min="3847" max="3847" width="3.7109375" style="5" customWidth="1"/>
    <col min="3848" max="3848" width="11.42578125" style="5" customWidth="1"/>
    <col min="3849" max="3849" width="46.140625" style="5" customWidth="1"/>
    <col min="3850" max="3854" width="21" style="5" customWidth="1"/>
    <col min="3855" max="3855" width="4.5703125" style="5" customWidth="1"/>
    <col min="3856" max="3856" width="3" style="5" customWidth="1"/>
    <col min="3857" max="4101" width="11.42578125" style="5" hidden="1"/>
    <col min="4102" max="4102" width="3.42578125" style="5" customWidth="1"/>
    <col min="4103" max="4103" width="3.7109375" style="5" customWidth="1"/>
    <col min="4104" max="4104" width="11.42578125" style="5" customWidth="1"/>
    <col min="4105" max="4105" width="46.140625" style="5" customWidth="1"/>
    <col min="4106" max="4110" width="21" style="5" customWidth="1"/>
    <col min="4111" max="4111" width="4.5703125" style="5" customWidth="1"/>
    <col min="4112" max="4112" width="3" style="5" customWidth="1"/>
    <col min="4113" max="4357" width="11.42578125" style="5" hidden="1"/>
    <col min="4358" max="4358" width="3.42578125" style="5" customWidth="1"/>
    <col min="4359" max="4359" width="3.7109375" style="5" customWidth="1"/>
    <col min="4360" max="4360" width="11.42578125" style="5" customWidth="1"/>
    <col min="4361" max="4361" width="46.140625" style="5" customWidth="1"/>
    <col min="4362" max="4366" width="21" style="5" customWidth="1"/>
    <col min="4367" max="4367" width="4.5703125" style="5" customWidth="1"/>
    <col min="4368" max="4368" width="3" style="5" customWidth="1"/>
    <col min="4369" max="4613" width="11.42578125" style="5" hidden="1"/>
    <col min="4614" max="4614" width="3.42578125" style="5" customWidth="1"/>
    <col min="4615" max="4615" width="3.7109375" style="5" customWidth="1"/>
    <col min="4616" max="4616" width="11.42578125" style="5" customWidth="1"/>
    <col min="4617" max="4617" width="46.140625" style="5" customWidth="1"/>
    <col min="4618" max="4622" width="21" style="5" customWidth="1"/>
    <col min="4623" max="4623" width="4.5703125" style="5" customWidth="1"/>
    <col min="4624" max="4624" width="3" style="5" customWidth="1"/>
    <col min="4625" max="4869" width="11.42578125" style="5" hidden="1"/>
    <col min="4870" max="4870" width="3.42578125" style="5" customWidth="1"/>
    <col min="4871" max="4871" width="3.7109375" style="5" customWidth="1"/>
    <col min="4872" max="4872" width="11.42578125" style="5" customWidth="1"/>
    <col min="4873" max="4873" width="46.140625" style="5" customWidth="1"/>
    <col min="4874" max="4878" width="21" style="5" customWidth="1"/>
    <col min="4879" max="4879" width="4.5703125" style="5" customWidth="1"/>
    <col min="4880" max="4880" width="3" style="5" customWidth="1"/>
    <col min="4881" max="5125" width="11.42578125" style="5" hidden="1"/>
    <col min="5126" max="5126" width="3.42578125" style="5" customWidth="1"/>
    <col min="5127" max="5127" width="3.7109375" style="5" customWidth="1"/>
    <col min="5128" max="5128" width="11.42578125" style="5" customWidth="1"/>
    <col min="5129" max="5129" width="46.140625" style="5" customWidth="1"/>
    <col min="5130" max="5134" width="21" style="5" customWidth="1"/>
    <col min="5135" max="5135" width="4.5703125" style="5" customWidth="1"/>
    <col min="5136" max="5136" width="3" style="5" customWidth="1"/>
    <col min="5137" max="5381" width="11.42578125" style="5" hidden="1"/>
    <col min="5382" max="5382" width="3.42578125" style="5" customWidth="1"/>
    <col min="5383" max="5383" width="3.7109375" style="5" customWidth="1"/>
    <col min="5384" max="5384" width="11.42578125" style="5" customWidth="1"/>
    <col min="5385" max="5385" width="46.140625" style="5" customWidth="1"/>
    <col min="5386" max="5390" width="21" style="5" customWidth="1"/>
    <col min="5391" max="5391" width="4.5703125" style="5" customWidth="1"/>
    <col min="5392" max="5392" width="3" style="5" customWidth="1"/>
    <col min="5393" max="5637" width="11.42578125" style="5" hidden="1"/>
    <col min="5638" max="5638" width="3.42578125" style="5" customWidth="1"/>
    <col min="5639" max="5639" width="3.7109375" style="5" customWidth="1"/>
    <col min="5640" max="5640" width="11.42578125" style="5" customWidth="1"/>
    <col min="5641" max="5641" width="46.140625" style="5" customWidth="1"/>
    <col min="5642" max="5646" width="21" style="5" customWidth="1"/>
    <col min="5647" max="5647" width="4.5703125" style="5" customWidth="1"/>
    <col min="5648" max="5648" width="3" style="5" customWidth="1"/>
    <col min="5649" max="5893" width="11.42578125" style="5" hidden="1"/>
    <col min="5894" max="5894" width="3.42578125" style="5" customWidth="1"/>
    <col min="5895" max="5895" width="3.7109375" style="5" customWidth="1"/>
    <col min="5896" max="5896" width="11.42578125" style="5" customWidth="1"/>
    <col min="5897" max="5897" width="46.140625" style="5" customWidth="1"/>
    <col min="5898" max="5902" width="21" style="5" customWidth="1"/>
    <col min="5903" max="5903" width="4.5703125" style="5" customWidth="1"/>
    <col min="5904" max="5904" width="3" style="5" customWidth="1"/>
    <col min="5905" max="6149" width="11.42578125" style="5" hidden="1"/>
    <col min="6150" max="6150" width="3.42578125" style="5" customWidth="1"/>
    <col min="6151" max="6151" width="3.7109375" style="5" customWidth="1"/>
    <col min="6152" max="6152" width="11.42578125" style="5" customWidth="1"/>
    <col min="6153" max="6153" width="46.140625" style="5" customWidth="1"/>
    <col min="6154" max="6158" width="21" style="5" customWidth="1"/>
    <col min="6159" max="6159" width="4.5703125" style="5" customWidth="1"/>
    <col min="6160" max="6160" width="3" style="5" customWidth="1"/>
    <col min="6161" max="6405" width="11.42578125" style="5" hidden="1"/>
    <col min="6406" max="6406" width="3.42578125" style="5" customWidth="1"/>
    <col min="6407" max="6407" width="3.7109375" style="5" customWidth="1"/>
    <col min="6408" max="6408" width="11.42578125" style="5" customWidth="1"/>
    <col min="6409" max="6409" width="46.140625" style="5" customWidth="1"/>
    <col min="6410" max="6414" width="21" style="5" customWidth="1"/>
    <col min="6415" max="6415" width="4.5703125" style="5" customWidth="1"/>
    <col min="6416" max="6416" width="3" style="5" customWidth="1"/>
    <col min="6417" max="6661" width="11.42578125" style="5" hidden="1"/>
    <col min="6662" max="6662" width="3.42578125" style="5" customWidth="1"/>
    <col min="6663" max="6663" width="3.7109375" style="5" customWidth="1"/>
    <col min="6664" max="6664" width="11.42578125" style="5" customWidth="1"/>
    <col min="6665" max="6665" width="46.140625" style="5" customWidth="1"/>
    <col min="6666" max="6670" width="21" style="5" customWidth="1"/>
    <col min="6671" max="6671" width="4.5703125" style="5" customWidth="1"/>
    <col min="6672" max="6672" width="3" style="5" customWidth="1"/>
    <col min="6673" max="6917" width="11.42578125" style="5" hidden="1"/>
    <col min="6918" max="6918" width="3.42578125" style="5" customWidth="1"/>
    <col min="6919" max="6919" width="3.7109375" style="5" customWidth="1"/>
    <col min="6920" max="6920" width="11.42578125" style="5" customWidth="1"/>
    <col min="6921" max="6921" width="46.140625" style="5" customWidth="1"/>
    <col min="6922" max="6926" width="21" style="5" customWidth="1"/>
    <col min="6927" max="6927" width="4.5703125" style="5" customWidth="1"/>
    <col min="6928" max="6928" width="3" style="5" customWidth="1"/>
    <col min="6929" max="7173" width="11.42578125" style="5" hidden="1"/>
    <col min="7174" max="7174" width="3.42578125" style="5" customWidth="1"/>
    <col min="7175" max="7175" width="3.7109375" style="5" customWidth="1"/>
    <col min="7176" max="7176" width="11.42578125" style="5" customWidth="1"/>
    <col min="7177" max="7177" width="46.140625" style="5" customWidth="1"/>
    <col min="7178" max="7182" width="21" style="5" customWidth="1"/>
    <col min="7183" max="7183" width="4.5703125" style="5" customWidth="1"/>
    <col min="7184" max="7184" width="3" style="5" customWidth="1"/>
    <col min="7185" max="7429" width="11.42578125" style="5" hidden="1"/>
    <col min="7430" max="7430" width="3.42578125" style="5" customWidth="1"/>
    <col min="7431" max="7431" width="3.7109375" style="5" customWidth="1"/>
    <col min="7432" max="7432" width="11.42578125" style="5" customWidth="1"/>
    <col min="7433" max="7433" width="46.140625" style="5" customWidth="1"/>
    <col min="7434" max="7438" width="21" style="5" customWidth="1"/>
    <col min="7439" max="7439" width="4.5703125" style="5" customWidth="1"/>
    <col min="7440" max="7440" width="3" style="5" customWidth="1"/>
    <col min="7441" max="7685" width="11.42578125" style="5" hidden="1"/>
    <col min="7686" max="7686" width="3.42578125" style="5" customWidth="1"/>
    <col min="7687" max="7687" width="3.7109375" style="5" customWidth="1"/>
    <col min="7688" max="7688" width="11.42578125" style="5" customWidth="1"/>
    <col min="7689" max="7689" width="46.140625" style="5" customWidth="1"/>
    <col min="7690" max="7694" width="21" style="5" customWidth="1"/>
    <col min="7695" max="7695" width="4.5703125" style="5" customWidth="1"/>
    <col min="7696" max="7696" width="3" style="5" customWidth="1"/>
    <col min="7697" max="7941" width="11.42578125" style="5" hidden="1"/>
    <col min="7942" max="7942" width="3.42578125" style="5" customWidth="1"/>
    <col min="7943" max="7943" width="3.7109375" style="5" customWidth="1"/>
    <col min="7944" max="7944" width="11.42578125" style="5" customWidth="1"/>
    <col min="7945" max="7945" width="46.140625" style="5" customWidth="1"/>
    <col min="7946" max="7950" width="21" style="5" customWidth="1"/>
    <col min="7951" max="7951" width="4.5703125" style="5" customWidth="1"/>
    <col min="7952" max="7952" width="3" style="5" customWidth="1"/>
    <col min="7953" max="8197" width="11.42578125" style="5" hidden="1"/>
    <col min="8198" max="8198" width="3.42578125" style="5" customWidth="1"/>
    <col min="8199" max="8199" width="3.7109375" style="5" customWidth="1"/>
    <col min="8200" max="8200" width="11.42578125" style="5" customWidth="1"/>
    <col min="8201" max="8201" width="46.140625" style="5" customWidth="1"/>
    <col min="8202" max="8206" width="21" style="5" customWidth="1"/>
    <col min="8207" max="8207" width="4.5703125" style="5" customWidth="1"/>
    <col min="8208" max="8208" width="3" style="5" customWidth="1"/>
    <col min="8209" max="8453" width="11.42578125" style="5" hidden="1"/>
    <col min="8454" max="8454" width="3.42578125" style="5" customWidth="1"/>
    <col min="8455" max="8455" width="3.7109375" style="5" customWidth="1"/>
    <col min="8456" max="8456" width="11.42578125" style="5" customWidth="1"/>
    <col min="8457" max="8457" width="46.140625" style="5" customWidth="1"/>
    <col min="8458" max="8462" width="21" style="5" customWidth="1"/>
    <col min="8463" max="8463" width="4.5703125" style="5" customWidth="1"/>
    <col min="8464" max="8464" width="3" style="5" customWidth="1"/>
    <col min="8465" max="8709" width="11.42578125" style="5" hidden="1"/>
    <col min="8710" max="8710" width="3.42578125" style="5" customWidth="1"/>
    <col min="8711" max="8711" width="3.7109375" style="5" customWidth="1"/>
    <col min="8712" max="8712" width="11.42578125" style="5" customWidth="1"/>
    <col min="8713" max="8713" width="46.140625" style="5" customWidth="1"/>
    <col min="8714" max="8718" width="21" style="5" customWidth="1"/>
    <col min="8719" max="8719" width="4.5703125" style="5" customWidth="1"/>
    <col min="8720" max="8720" width="3" style="5" customWidth="1"/>
    <col min="8721" max="8965" width="11.42578125" style="5" hidden="1"/>
    <col min="8966" max="8966" width="3.42578125" style="5" customWidth="1"/>
    <col min="8967" max="8967" width="3.7109375" style="5" customWidth="1"/>
    <col min="8968" max="8968" width="11.42578125" style="5" customWidth="1"/>
    <col min="8969" max="8969" width="46.140625" style="5" customWidth="1"/>
    <col min="8970" max="8974" width="21" style="5" customWidth="1"/>
    <col min="8975" max="8975" width="4.5703125" style="5" customWidth="1"/>
    <col min="8976" max="8976" width="3" style="5" customWidth="1"/>
    <col min="8977" max="9221" width="11.42578125" style="5" hidden="1"/>
    <col min="9222" max="9222" width="3.42578125" style="5" customWidth="1"/>
    <col min="9223" max="9223" width="3.7109375" style="5" customWidth="1"/>
    <col min="9224" max="9224" width="11.42578125" style="5" customWidth="1"/>
    <col min="9225" max="9225" width="46.140625" style="5" customWidth="1"/>
    <col min="9226" max="9230" width="21" style="5" customWidth="1"/>
    <col min="9231" max="9231" width="4.5703125" style="5" customWidth="1"/>
    <col min="9232" max="9232" width="3" style="5" customWidth="1"/>
    <col min="9233" max="9477" width="11.42578125" style="5" hidden="1"/>
    <col min="9478" max="9478" width="3.42578125" style="5" customWidth="1"/>
    <col min="9479" max="9479" width="3.7109375" style="5" customWidth="1"/>
    <col min="9480" max="9480" width="11.42578125" style="5" customWidth="1"/>
    <col min="9481" max="9481" width="46.140625" style="5" customWidth="1"/>
    <col min="9482" max="9486" width="21" style="5" customWidth="1"/>
    <col min="9487" max="9487" width="4.5703125" style="5" customWidth="1"/>
    <col min="9488" max="9488" width="3" style="5" customWidth="1"/>
    <col min="9489" max="9733" width="11.42578125" style="5" hidden="1"/>
    <col min="9734" max="9734" width="3.42578125" style="5" customWidth="1"/>
    <col min="9735" max="9735" width="3.7109375" style="5" customWidth="1"/>
    <col min="9736" max="9736" width="11.42578125" style="5" customWidth="1"/>
    <col min="9737" max="9737" width="46.140625" style="5" customWidth="1"/>
    <col min="9738" max="9742" width="21" style="5" customWidth="1"/>
    <col min="9743" max="9743" width="4.5703125" style="5" customWidth="1"/>
    <col min="9744" max="9744" width="3" style="5" customWidth="1"/>
    <col min="9745" max="9989" width="11.42578125" style="5" hidden="1"/>
    <col min="9990" max="9990" width="3.42578125" style="5" customWidth="1"/>
    <col min="9991" max="9991" width="3.7109375" style="5" customWidth="1"/>
    <col min="9992" max="9992" width="11.42578125" style="5" customWidth="1"/>
    <col min="9993" max="9993" width="46.140625" style="5" customWidth="1"/>
    <col min="9994" max="9998" width="21" style="5" customWidth="1"/>
    <col min="9999" max="9999" width="4.5703125" style="5" customWidth="1"/>
    <col min="10000" max="10000" width="3" style="5" customWidth="1"/>
    <col min="10001" max="10245" width="11.42578125" style="5" hidden="1"/>
    <col min="10246" max="10246" width="3.42578125" style="5" customWidth="1"/>
    <col min="10247" max="10247" width="3.7109375" style="5" customWidth="1"/>
    <col min="10248" max="10248" width="11.42578125" style="5" customWidth="1"/>
    <col min="10249" max="10249" width="46.140625" style="5" customWidth="1"/>
    <col min="10250" max="10254" width="21" style="5" customWidth="1"/>
    <col min="10255" max="10255" width="4.5703125" style="5" customWidth="1"/>
    <col min="10256" max="10256" width="3" style="5" customWidth="1"/>
    <col min="10257" max="10501" width="11.42578125" style="5" hidden="1"/>
    <col min="10502" max="10502" width="3.42578125" style="5" customWidth="1"/>
    <col min="10503" max="10503" width="3.7109375" style="5" customWidth="1"/>
    <col min="10504" max="10504" width="11.42578125" style="5" customWidth="1"/>
    <col min="10505" max="10505" width="46.140625" style="5" customWidth="1"/>
    <col min="10506" max="10510" width="21" style="5" customWidth="1"/>
    <col min="10511" max="10511" width="4.5703125" style="5" customWidth="1"/>
    <col min="10512" max="10512" width="3" style="5" customWidth="1"/>
    <col min="10513" max="10757" width="11.42578125" style="5" hidden="1"/>
    <col min="10758" max="10758" width="3.42578125" style="5" customWidth="1"/>
    <col min="10759" max="10759" width="3.7109375" style="5" customWidth="1"/>
    <col min="10760" max="10760" width="11.42578125" style="5" customWidth="1"/>
    <col min="10761" max="10761" width="46.140625" style="5" customWidth="1"/>
    <col min="10762" max="10766" width="21" style="5" customWidth="1"/>
    <col min="10767" max="10767" width="4.5703125" style="5" customWidth="1"/>
    <col min="10768" max="10768" width="3" style="5" customWidth="1"/>
    <col min="10769" max="11013" width="11.42578125" style="5" hidden="1"/>
    <col min="11014" max="11014" width="3.42578125" style="5" customWidth="1"/>
    <col min="11015" max="11015" width="3.7109375" style="5" customWidth="1"/>
    <col min="11016" max="11016" width="11.42578125" style="5" customWidth="1"/>
    <col min="11017" max="11017" width="46.140625" style="5" customWidth="1"/>
    <col min="11018" max="11022" width="21" style="5" customWidth="1"/>
    <col min="11023" max="11023" width="4.5703125" style="5" customWidth="1"/>
    <col min="11024" max="11024" width="3" style="5" customWidth="1"/>
    <col min="11025" max="11269" width="11.42578125" style="5" hidden="1"/>
    <col min="11270" max="11270" width="3.42578125" style="5" customWidth="1"/>
    <col min="11271" max="11271" width="3.7109375" style="5" customWidth="1"/>
    <col min="11272" max="11272" width="11.42578125" style="5" customWidth="1"/>
    <col min="11273" max="11273" width="46.140625" style="5" customWidth="1"/>
    <col min="11274" max="11278" width="21" style="5" customWidth="1"/>
    <col min="11279" max="11279" width="4.5703125" style="5" customWidth="1"/>
    <col min="11280" max="11280" width="3" style="5" customWidth="1"/>
    <col min="11281" max="11525" width="11.42578125" style="5" hidden="1"/>
    <col min="11526" max="11526" width="3.42578125" style="5" customWidth="1"/>
    <col min="11527" max="11527" width="3.7109375" style="5" customWidth="1"/>
    <col min="11528" max="11528" width="11.42578125" style="5" customWidth="1"/>
    <col min="11529" max="11529" width="46.140625" style="5" customWidth="1"/>
    <col min="11530" max="11534" width="21" style="5" customWidth="1"/>
    <col min="11535" max="11535" width="4.5703125" style="5" customWidth="1"/>
    <col min="11536" max="11536" width="3" style="5" customWidth="1"/>
    <col min="11537" max="11781" width="11.42578125" style="5" hidden="1"/>
    <col min="11782" max="11782" width="3.42578125" style="5" customWidth="1"/>
    <col min="11783" max="11783" width="3.7109375" style="5" customWidth="1"/>
    <col min="11784" max="11784" width="11.42578125" style="5" customWidth="1"/>
    <col min="11785" max="11785" width="46.140625" style="5" customWidth="1"/>
    <col min="11786" max="11790" width="21" style="5" customWidth="1"/>
    <col min="11791" max="11791" width="4.5703125" style="5" customWidth="1"/>
    <col min="11792" max="11792" width="3" style="5" customWidth="1"/>
    <col min="11793" max="12037" width="11.42578125" style="5" hidden="1"/>
    <col min="12038" max="12038" width="3.42578125" style="5" customWidth="1"/>
    <col min="12039" max="12039" width="3.7109375" style="5" customWidth="1"/>
    <col min="12040" max="12040" width="11.42578125" style="5" customWidth="1"/>
    <col min="12041" max="12041" width="46.140625" style="5" customWidth="1"/>
    <col min="12042" max="12046" width="21" style="5" customWidth="1"/>
    <col min="12047" max="12047" width="4.5703125" style="5" customWidth="1"/>
    <col min="12048" max="12048" width="3" style="5" customWidth="1"/>
    <col min="12049" max="12293" width="11.42578125" style="5" hidden="1"/>
    <col min="12294" max="12294" width="3.42578125" style="5" customWidth="1"/>
    <col min="12295" max="12295" width="3.7109375" style="5" customWidth="1"/>
    <col min="12296" max="12296" width="11.42578125" style="5" customWidth="1"/>
    <col min="12297" max="12297" width="46.140625" style="5" customWidth="1"/>
    <col min="12298" max="12302" width="21" style="5" customWidth="1"/>
    <col min="12303" max="12303" width="4.5703125" style="5" customWidth="1"/>
    <col min="12304" max="12304" width="3" style="5" customWidth="1"/>
    <col min="12305" max="12549" width="11.42578125" style="5" hidden="1"/>
    <col min="12550" max="12550" width="3.42578125" style="5" customWidth="1"/>
    <col min="12551" max="12551" width="3.7109375" style="5" customWidth="1"/>
    <col min="12552" max="12552" width="11.42578125" style="5" customWidth="1"/>
    <col min="12553" max="12553" width="46.140625" style="5" customWidth="1"/>
    <col min="12554" max="12558" width="21" style="5" customWidth="1"/>
    <col min="12559" max="12559" width="4.5703125" style="5" customWidth="1"/>
    <col min="12560" max="12560" width="3" style="5" customWidth="1"/>
    <col min="12561" max="12805" width="11.42578125" style="5" hidden="1"/>
    <col min="12806" max="12806" width="3.42578125" style="5" customWidth="1"/>
    <col min="12807" max="12807" width="3.7109375" style="5" customWidth="1"/>
    <col min="12808" max="12808" width="11.42578125" style="5" customWidth="1"/>
    <col min="12809" max="12809" width="46.140625" style="5" customWidth="1"/>
    <col min="12810" max="12814" width="21" style="5" customWidth="1"/>
    <col min="12815" max="12815" width="4.5703125" style="5" customWidth="1"/>
    <col min="12816" max="12816" width="3" style="5" customWidth="1"/>
    <col min="12817" max="13061" width="11.42578125" style="5" hidden="1"/>
    <col min="13062" max="13062" width="3.42578125" style="5" customWidth="1"/>
    <col min="13063" max="13063" width="3.7109375" style="5" customWidth="1"/>
    <col min="13064" max="13064" width="11.42578125" style="5" customWidth="1"/>
    <col min="13065" max="13065" width="46.140625" style="5" customWidth="1"/>
    <col min="13066" max="13070" width="21" style="5" customWidth="1"/>
    <col min="13071" max="13071" width="4.5703125" style="5" customWidth="1"/>
    <col min="13072" max="13072" width="3" style="5" customWidth="1"/>
    <col min="13073" max="13317" width="11.42578125" style="5" hidden="1"/>
    <col min="13318" max="13318" width="3.42578125" style="5" customWidth="1"/>
    <col min="13319" max="13319" width="3.7109375" style="5" customWidth="1"/>
    <col min="13320" max="13320" width="11.42578125" style="5" customWidth="1"/>
    <col min="13321" max="13321" width="46.140625" style="5" customWidth="1"/>
    <col min="13322" max="13326" width="21" style="5" customWidth="1"/>
    <col min="13327" max="13327" width="4.5703125" style="5" customWidth="1"/>
    <col min="13328" max="13328" width="3" style="5" customWidth="1"/>
    <col min="13329" max="13573" width="11.42578125" style="5" hidden="1"/>
    <col min="13574" max="13574" width="3.42578125" style="5" customWidth="1"/>
    <col min="13575" max="13575" width="3.7109375" style="5" customWidth="1"/>
    <col min="13576" max="13576" width="11.42578125" style="5" customWidth="1"/>
    <col min="13577" max="13577" width="46.140625" style="5" customWidth="1"/>
    <col min="13578" max="13582" width="21" style="5" customWidth="1"/>
    <col min="13583" max="13583" width="4.5703125" style="5" customWidth="1"/>
    <col min="13584" max="13584" width="3" style="5" customWidth="1"/>
    <col min="13585" max="13829" width="11.42578125" style="5" hidden="1"/>
    <col min="13830" max="13830" width="3.42578125" style="5" customWidth="1"/>
    <col min="13831" max="13831" width="3.7109375" style="5" customWidth="1"/>
    <col min="13832" max="13832" width="11.42578125" style="5" customWidth="1"/>
    <col min="13833" max="13833" width="46.140625" style="5" customWidth="1"/>
    <col min="13834" max="13838" width="21" style="5" customWidth="1"/>
    <col min="13839" max="13839" width="4.5703125" style="5" customWidth="1"/>
    <col min="13840" max="13840" width="3" style="5" customWidth="1"/>
    <col min="13841" max="14085" width="11.42578125" style="5" hidden="1"/>
    <col min="14086" max="14086" width="3.42578125" style="5" customWidth="1"/>
    <col min="14087" max="14087" width="3.7109375" style="5" customWidth="1"/>
    <col min="14088" max="14088" width="11.42578125" style="5" customWidth="1"/>
    <col min="14089" max="14089" width="46.140625" style="5" customWidth="1"/>
    <col min="14090" max="14094" width="21" style="5" customWidth="1"/>
    <col min="14095" max="14095" width="4.5703125" style="5" customWidth="1"/>
    <col min="14096" max="14096" width="3" style="5" customWidth="1"/>
    <col min="14097" max="14341" width="11.42578125" style="5" hidden="1"/>
    <col min="14342" max="14342" width="3.42578125" style="5" customWidth="1"/>
    <col min="14343" max="14343" width="3.7109375" style="5" customWidth="1"/>
    <col min="14344" max="14344" width="11.42578125" style="5" customWidth="1"/>
    <col min="14345" max="14345" width="46.140625" style="5" customWidth="1"/>
    <col min="14346" max="14350" width="21" style="5" customWidth="1"/>
    <col min="14351" max="14351" width="4.5703125" style="5" customWidth="1"/>
    <col min="14352" max="14352" width="3" style="5" customWidth="1"/>
    <col min="14353" max="14597" width="11.42578125" style="5" hidden="1"/>
    <col min="14598" max="14598" width="3.42578125" style="5" customWidth="1"/>
    <col min="14599" max="14599" width="3.7109375" style="5" customWidth="1"/>
    <col min="14600" max="14600" width="11.42578125" style="5" customWidth="1"/>
    <col min="14601" max="14601" width="46.140625" style="5" customWidth="1"/>
    <col min="14602" max="14606" width="21" style="5" customWidth="1"/>
    <col min="14607" max="14607" width="4.5703125" style="5" customWidth="1"/>
    <col min="14608" max="14608" width="3" style="5" customWidth="1"/>
    <col min="14609" max="14853" width="11.42578125" style="5" hidden="1"/>
    <col min="14854" max="14854" width="3.42578125" style="5" customWidth="1"/>
    <col min="14855" max="14855" width="3.7109375" style="5" customWidth="1"/>
    <col min="14856" max="14856" width="11.42578125" style="5" customWidth="1"/>
    <col min="14857" max="14857" width="46.140625" style="5" customWidth="1"/>
    <col min="14858" max="14862" width="21" style="5" customWidth="1"/>
    <col min="14863" max="14863" width="4.5703125" style="5" customWidth="1"/>
    <col min="14864" max="14864" width="3" style="5" customWidth="1"/>
    <col min="14865" max="15109" width="11.42578125" style="5" hidden="1"/>
    <col min="15110" max="15110" width="3.42578125" style="5" customWidth="1"/>
    <col min="15111" max="15111" width="3.7109375" style="5" customWidth="1"/>
    <col min="15112" max="15112" width="11.42578125" style="5" customWidth="1"/>
    <col min="15113" max="15113" width="46.140625" style="5" customWidth="1"/>
    <col min="15114" max="15118" width="21" style="5" customWidth="1"/>
    <col min="15119" max="15119" width="4.5703125" style="5" customWidth="1"/>
    <col min="15120" max="15120" width="3" style="5" customWidth="1"/>
    <col min="15121" max="15365" width="11.42578125" style="5" hidden="1"/>
    <col min="15366" max="15366" width="3.42578125" style="5" customWidth="1"/>
    <col min="15367" max="15367" width="3.7109375" style="5" customWidth="1"/>
    <col min="15368" max="15368" width="11.42578125" style="5" customWidth="1"/>
    <col min="15369" max="15369" width="46.140625" style="5" customWidth="1"/>
    <col min="15370" max="15374" width="21" style="5" customWidth="1"/>
    <col min="15375" max="15375" width="4.5703125" style="5" customWidth="1"/>
    <col min="15376" max="15376" width="3" style="5" customWidth="1"/>
    <col min="15377" max="15621" width="11.42578125" style="5" hidden="1"/>
    <col min="15622" max="15622" width="3.42578125" style="5" customWidth="1"/>
    <col min="15623" max="15623" width="3.7109375" style="5" customWidth="1"/>
    <col min="15624" max="15624" width="11.42578125" style="5" customWidth="1"/>
    <col min="15625" max="15625" width="46.140625" style="5" customWidth="1"/>
    <col min="15626" max="15630" width="21" style="5" customWidth="1"/>
    <col min="15631" max="15631" width="4.5703125" style="5" customWidth="1"/>
    <col min="15632" max="15632" width="3" style="5" customWidth="1"/>
    <col min="15633" max="15877" width="11.42578125" style="5" hidden="1"/>
    <col min="15878" max="15878" width="3.42578125" style="5" customWidth="1"/>
    <col min="15879" max="15879" width="3.7109375" style="5" customWidth="1"/>
    <col min="15880" max="15880" width="11.42578125" style="5" customWidth="1"/>
    <col min="15881" max="15881" width="46.140625" style="5" customWidth="1"/>
    <col min="15882" max="15886" width="21" style="5" customWidth="1"/>
    <col min="15887" max="15887" width="4.5703125" style="5" customWidth="1"/>
    <col min="15888" max="15888" width="3" style="5" customWidth="1"/>
    <col min="15889" max="16133" width="11.42578125" style="5" hidden="1"/>
    <col min="16134" max="16134" width="3.42578125" style="5" customWidth="1"/>
    <col min="16135" max="16135" width="3.7109375" style="5" customWidth="1"/>
    <col min="16136" max="16136" width="11.42578125" style="5" customWidth="1"/>
    <col min="16137" max="16137" width="46.140625" style="5" customWidth="1"/>
    <col min="16138" max="16142" width="21" style="5" customWidth="1"/>
    <col min="16143" max="16143" width="4.5703125" style="5" customWidth="1"/>
    <col min="16144" max="16144" width="3" style="5" customWidth="1"/>
    <col min="16145" max="16145" width="0" style="5" hidden="1"/>
    <col min="16146" max="16384" width="11.42578125" style="5" hidden="1"/>
  </cols>
  <sheetData>
    <row r="1" spans="2:266" ht="12" customHeight="1" x14ac:dyDescent="0.25">
      <c r="B1" s="6"/>
      <c r="C1" s="2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266" x14ac:dyDescent="0.25">
      <c r="B2" s="6"/>
      <c r="C2" s="133"/>
      <c r="D2" s="597" t="s">
        <v>377</v>
      </c>
      <c r="E2" s="597"/>
      <c r="F2" s="597"/>
      <c r="G2" s="597"/>
      <c r="H2" s="597"/>
      <c r="I2" s="597"/>
      <c r="J2" s="597"/>
      <c r="K2" s="597"/>
      <c r="L2" s="430"/>
      <c r="M2" s="430"/>
      <c r="N2" s="133"/>
      <c r="O2" s="133"/>
    </row>
    <row r="3" spans="2:266" x14ac:dyDescent="0.25">
      <c r="C3" s="133"/>
      <c r="D3" s="597" t="s">
        <v>157</v>
      </c>
      <c r="E3" s="597"/>
      <c r="F3" s="597"/>
      <c r="G3" s="597"/>
      <c r="H3" s="597"/>
      <c r="I3" s="597"/>
      <c r="J3" s="597"/>
      <c r="K3" s="597"/>
      <c r="L3" s="430"/>
      <c r="M3" s="430"/>
      <c r="N3" s="133"/>
      <c r="O3" s="133"/>
    </row>
    <row r="4" spans="2:266" x14ac:dyDescent="0.25">
      <c r="C4" s="133"/>
      <c r="D4" s="597" t="s">
        <v>384</v>
      </c>
      <c r="E4" s="597"/>
      <c r="F4" s="597"/>
      <c r="G4" s="597"/>
      <c r="H4" s="597"/>
      <c r="I4" s="597"/>
      <c r="J4" s="597"/>
      <c r="K4" s="597"/>
      <c r="L4" s="430"/>
      <c r="M4" s="430"/>
      <c r="N4" s="133"/>
      <c r="O4" s="133"/>
    </row>
    <row r="5" spans="2:266" hidden="1" x14ac:dyDescent="0.25">
      <c r="C5" s="133"/>
      <c r="D5" s="609" t="s">
        <v>316</v>
      </c>
      <c r="E5" s="609"/>
      <c r="F5" s="609"/>
      <c r="G5" s="609"/>
      <c r="H5" s="609"/>
      <c r="I5" s="609"/>
      <c r="J5" s="609"/>
      <c r="K5" s="609"/>
      <c r="L5" s="430"/>
      <c r="M5" s="430"/>
      <c r="N5" s="133"/>
      <c r="O5" s="133"/>
    </row>
    <row r="6" spans="2:266" x14ac:dyDescent="0.25">
      <c r="B6" s="135"/>
      <c r="C6" s="11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</row>
    <row r="7" spans="2:266" x14ac:dyDescent="0.25">
      <c r="B7" s="135"/>
      <c r="C7" s="11" t="s">
        <v>61</v>
      </c>
      <c r="D7" s="568" t="s">
        <v>194</v>
      </c>
      <c r="E7" s="568"/>
      <c r="F7" s="568"/>
      <c r="G7" s="568"/>
      <c r="H7" s="568"/>
      <c r="I7" s="568"/>
      <c r="J7" s="568"/>
      <c r="K7" s="568"/>
      <c r="L7" s="429"/>
      <c r="M7" s="429"/>
      <c r="N7" s="194"/>
      <c r="O7" s="194"/>
    </row>
    <row r="8" spans="2:266" ht="6" customHeight="1" x14ac:dyDescent="0.25">
      <c r="B8" s="135"/>
      <c r="C8" s="135"/>
      <c r="D8" s="135" t="s">
        <v>135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2:266" ht="6.75" customHeight="1" x14ac:dyDescent="0.2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2:266" ht="48" x14ac:dyDescent="0.25">
      <c r="B10" s="195"/>
      <c r="C10" s="583" t="s">
        <v>0</v>
      </c>
      <c r="D10" s="583"/>
      <c r="E10" s="196" t="s">
        <v>109</v>
      </c>
      <c r="F10" s="196"/>
      <c r="G10" s="196" t="s">
        <v>158</v>
      </c>
      <c r="H10" s="196"/>
      <c r="I10" s="196" t="s">
        <v>159</v>
      </c>
      <c r="J10" s="196"/>
      <c r="K10" s="196" t="s">
        <v>376</v>
      </c>
      <c r="L10" s="196"/>
      <c r="M10" s="196" t="s">
        <v>160</v>
      </c>
      <c r="N10" s="196"/>
      <c r="O10" s="197"/>
    </row>
    <row r="11" spans="2:266" hidden="1" x14ac:dyDescent="0.25">
      <c r="B11" s="198"/>
      <c r="C11" s="135"/>
      <c r="D11" s="135"/>
      <c r="E11" s="135"/>
      <c r="F11" s="135"/>
      <c r="G11" s="447">
        <v>1000</v>
      </c>
      <c r="H11" s="135"/>
      <c r="I11" s="447">
        <v>1000</v>
      </c>
      <c r="J11" s="135"/>
      <c r="K11" s="447">
        <v>1000</v>
      </c>
      <c r="L11" s="135"/>
      <c r="M11" s="447">
        <v>1000</v>
      </c>
      <c r="N11" s="135"/>
      <c r="O11" s="199"/>
    </row>
    <row r="12" spans="2:266" x14ac:dyDescent="0.25">
      <c r="B12" s="118"/>
      <c r="C12" s="200"/>
      <c r="D12" s="32"/>
      <c r="E12" s="53"/>
      <c r="F12" s="53"/>
      <c r="G12" s="201"/>
      <c r="H12" s="201"/>
      <c r="I12" s="33"/>
      <c r="J12" s="33"/>
      <c r="K12" s="26"/>
      <c r="L12" s="26"/>
      <c r="M12" s="26"/>
      <c r="N12" s="200"/>
      <c r="O12" s="202"/>
    </row>
    <row r="13" spans="2:266" x14ac:dyDescent="0.25">
      <c r="B13" s="147"/>
      <c r="C13" s="582" t="s">
        <v>348</v>
      </c>
      <c r="D13" s="582"/>
      <c r="E13" s="203">
        <f>SUM(E14:E16)</f>
        <v>0</v>
      </c>
      <c r="F13" s="203">
        <v>0</v>
      </c>
      <c r="G13" s="203">
        <f>SUM(G14:G16)</f>
        <v>0</v>
      </c>
      <c r="H13" s="203">
        <f>+G13/G11</f>
        <v>0</v>
      </c>
      <c r="I13" s="203">
        <f>SUM(I14:I16)</f>
        <v>0</v>
      </c>
      <c r="J13" s="203">
        <f>+I13/I11</f>
        <v>0</v>
      </c>
      <c r="K13" s="203">
        <f>SUM(K14:K16)</f>
        <v>0</v>
      </c>
      <c r="L13" s="203">
        <v>0</v>
      </c>
      <c r="M13" s="203">
        <f>SUM(M14:M16)</f>
        <v>0</v>
      </c>
      <c r="N13" s="204">
        <f>+M13/M11</f>
        <v>0</v>
      </c>
      <c r="O13" s="202"/>
      <c r="JF13" s="297"/>
    </row>
    <row r="14" spans="2:266" x14ac:dyDescent="0.25">
      <c r="B14" s="118"/>
      <c r="C14" s="580" t="s">
        <v>161</v>
      </c>
      <c r="D14" s="580"/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6">
        <f t="shared" ref="M14:N16" si="0">SUM(E14:K14)</f>
        <v>0</v>
      </c>
      <c r="N14" s="206">
        <f t="shared" si="0"/>
        <v>0</v>
      </c>
      <c r="O14" s="202"/>
    </row>
    <row r="15" spans="2:266" x14ac:dyDescent="0.25">
      <c r="B15" s="118"/>
      <c r="C15" s="580" t="s">
        <v>330</v>
      </c>
      <c r="D15" s="580"/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6">
        <f t="shared" si="0"/>
        <v>0</v>
      </c>
      <c r="N15" s="206">
        <f t="shared" si="0"/>
        <v>0</v>
      </c>
      <c r="O15" s="202"/>
    </row>
    <row r="16" spans="2:266" x14ac:dyDescent="0.25">
      <c r="B16" s="118"/>
      <c r="C16" s="580" t="s">
        <v>162</v>
      </c>
      <c r="D16" s="580"/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6">
        <f t="shared" si="0"/>
        <v>0</v>
      </c>
      <c r="N16" s="206">
        <f t="shared" si="0"/>
        <v>0</v>
      </c>
      <c r="O16" s="202"/>
    </row>
    <row r="17" spans="2:15" x14ac:dyDescent="0.25">
      <c r="B17" s="147"/>
      <c r="C17" s="205"/>
      <c r="D17" s="53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2"/>
    </row>
    <row r="18" spans="2:15" x14ac:dyDescent="0.25">
      <c r="B18" s="147"/>
      <c r="C18" s="611" t="s">
        <v>349</v>
      </c>
      <c r="D18" s="611"/>
      <c r="E18" s="207">
        <f>SUM(E19:F23)</f>
        <v>0</v>
      </c>
      <c r="F18" s="207">
        <f>SUM(F19:F22)</f>
        <v>0</v>
      </c>
      <c r="G18" s="207">
        <f>SUM(G19:G23)</f>
        <v>10354124</v>
      </c>
      <c r="H18" s="207">
        <f>SUM(H19:H22)</f>
        <v>8670.3389999999999</v>
      </c>
      <c r="I18" s="207">
        <f>SUM(I19:I23)</f>
        <v>1722216</v>
      </c>
      <c r="J18" s="207">
        <f>SUM(J19:K23)</f>
        <v>0</v>
      </c>
      <c r="K18" s="207">
        <f>SUM(K19:L23)</f>
        <v>0</v>
      </c>
      <c r="L18" s="207">
        <f>SUM(L19:M23)</f>
        <v>12076340</v>
      </c>
      <c r="M18" s="207">
        <f>SUM(M19:M23)</f>
        <v>12076340</v>
      </c>
      <c r="N18" s="207">
        <f>+M18/$M$11</f>
        <v>12076.34</v>
      </c>
      <c r="O18" s="202"/>
    </row>
    <row r="19" spans="2:15" x14ac:dyDescent="0.25">
      <c r="B19" s="118"/>
      <c r="C19" s="580" t="s">
        <v>331</v>
      </c>
      <c r="D19" s="580"/>
      <c r="E19" s="208">
        <v>0</v>
      </c>
      <c r="F19" s="208">
        <v>0</v>
      </c>
      <c r="G19" s="208">
        <v>0</v>
      </c>
      <c r="H19" s="208">
        <f>+G19/$G$11</f>
        <v>0</v>
      </c>
      <c r="I19" s="208">
        <v>1722216</v>
      </c>
      <c r="J19" s="208">
        <v>0</v>
      </c>
      <c r="K19" s="208">
        <v>0</v>
      </c>
      <c r="L19" s="208">
        <v>0</v>
      </c>
      <c r="M19" s="206">
        <f>+E19+G19+I19+K19</f>
        <v>1722216</v>
      </c>
      <c r="N19" s="206">
        <f>+M19/$M$11</f>
        <v>1722.2159999999999</v>
      </c>
      <c r="O19" s="202"/>
    </row>
    <row r="20" spans="2:15" x14ac:dyDescent="0.25">
      <c r="B20" s="118"/>
      <c r="C20" s="580" t="s">
        <v>332</v>
      </c>
      <c r="D20" s="580"/>
      <c r="E20" s="208">
        <v>0</v>
      </c>
      <c r="F20" s="208">
        <v>0</v>
      </c>
      <c r="G20" s="208">
        <f>+'Cambios conac Ene_20'!E68</f>
        <v>8670339</v>
      </c>
      <c r="H20" s="208">
        <f>+G20/$G$11</f>
        <v>8670.3389999999999</v>
      </c>
      <c r="I20" s="208">
        <v>0</v>
      </c>
      <c r="J20" s="208">
        <v>0</v>
      </c>
      <c r="K20" s="208">
        <v>0</v>
      </c>
      <c r="L20" s="208">
        <v>0</v>
      </c>
      <c r="M20" s="206">
        <f>+E20+G20+I20+K20</f>
        <v>8670339</v>
      </c>
      <c r="N20" s="206">
        <f>+M20/$M$11</f>
        <v>8670.3389999999999</v>
      </c>
      <c r="O20" s="202"/>
    </row>
    <row r="21" spans="2:15" x14ac:dyDescent="0.25">
      <c r="B21" s="118"/>
      <c r="C21" s="580" t="s">
        <v>163</v>
      </c>
      <c r="D21" s="580"/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6">
        <f>+E21+G21+I21+K21</f>
        <v>0</v>
      </c>
      <c r="N21" s="206">
        <f>SUM(F21:L21)</f>
        <v>0</v>
      </c>
      <c r="O21" s="202"/>
    </row>
    <row r="22" spans="2:15" x14ac:dyDescent="0.25">
      <c r="B22" s="118"/>
      <c r="C22" s="580" t="s">
        <v>116</v>
      </c>
      <c r="D22" s="580"/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6">
        <f>+E22+G22+I22+K22</f>
        <v>0</v>
      </c>
      <c r="N22" s="206">
        <f>SUM(F22:L22)</f>
        <v>0</v>
      </c>
      <c r="O22" s="202"/>
    </row>
    <row r="23" spans="2:15" x14ac:dyDescent="0.25">
      <c r="B23" s="118"/>
      <c r="C23" s="580" t="s">
        <v>333</v>
      </c>
      <c r="D23" s="580"/>
      <c r="E23" s="208">
        <v>0</v>
      </c>
      <c r="F23" s="208">
        <v>0</v>
      </c>
      <c r="G23" s="208">
        <v>1683785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6">
        <f>+E23+G23+I23+K23</f>
        <v>1683785</v>
      </c>
      <c r="N23" s="206"/>
      <c r="O23" s="202"/>
    </row>
    <row r="24" spans="2:15" x14ac:dyDescent="0.25">
      <c r="B24" s="147"/>
      <c r="C24" s="205"/>
      <c r="D24" s="53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2"/>
    </row>
    <row r="25" spans="2:15" ht="15.75" thickBot="1" x14ac:dyDescent="0.3">
      <c r="B25" s="147"/>
      <c r="C25" s="612" t="s">
        <v>321</v>
      </c>
      <c r="D25" s="612"/>
      <c r="E25" s="207">
        <f>+E26+E27</f>
        <v>0</v>
      </c>
      <c r="F25" s="207" t="e">
        <f>F13+#REF!+F18</f>
        <v>#REF!</v>
      </c>
      <c r="G25" s="207">
        <f>+G26+G27</f>
        <v>0</v>
      </c>
      <c r="H25" s="207" t="e">
        <f>H13+#REF!+H18</f>
        <v>#REF!</v>
      </c>
      <c r="I25" s="207">
        <f>+I26+I27</f>
        <v>0</v>
      </c>
      <c r="J25" s="207" t="e">
        <f>J13+#REF!+J18</f>
        <v>#REF!</v>
      </c>
      <c r="K25" s="207">
        <f>+K26+K27</f>
        <v>0</v>
      </c>
      <c r="L25" s="207" t="e">
        <f>L13+#REF!+L18</f>
        <v>#REF!</v>
      </c>
      <c r="M25" s="207">
        <f>+M26+M27</f>
        <v>0</v>
      </c>
      <c r="N25" s="209" t="e">
        <f>N13+#REF!+N18</f>
        <v>#REF!</v>
      </c>
      <c r="O25" s="202"/>
    </row>
    <row r="26" spans="2:15" x14ac:dyDescent="0.25">
      <c r="B26" s="147"/>
      <c r="C26" s="496" t="s">
        <v>322</v>
      </c>
      <c r="D26" s="496"/>
      <c r="E26" s="206">
        <v>0</v>
      </c>
      <c r="F26" s="206"/>
      <c r="G26" s="206">
        <v>0</v>
      </c>
      <c r="H26" s="206"/>
      <c r="I26" s="206">
        <v>0</v>
      </c>
      <c r="J26" s="206"/>
      <c r="K26" s="206">
        <v>0</v>
      </c>
      <c r="L26" s="206"/>
      <c r="M26" s="206">
        <f>SUM(E26:K26)</f>
        <v>0</v>
      </c>
      <c r="N26" s="207"/>
      <c r="O26" s="202"/>
    </row>
    <row r="27" spans="2:15" x14ac:dyDescent="0.25">
      <c r="B27" s="147"/>
      <c r="C27" s="496" t="s">
        <v>120</v>
      </c>
      <c r="D27" s="496"/>
      <c r="E27" s="206">
        <v>0</v>
      </c>
      <c r="F27" s="206"/>
      <c r="G27" s="206">
        <v>0</v>
      </c>
      <c r="H27" s="206"/>
      <c r="I27" s="206">
        <v>0</v>
      </c>
      <c r="J27" s="206"/>
      <c r="K27" s="206">
        <v>0</v>
      </c>
      <c r="L27" s="206"/>
      <c r="M27" s="206">
        <f>SUM(E27:K27)</f>
        <v>0</v>
      </c>
      <c r="N27" s="207"/>
      <c r="O27" s="202"/>
    </row>
    <row r="28" spans="2:15" x14ac:dyDescent="0.25">
      <c r="B28" s="147"/>
      <c r="C28" s="496"/>
      <c r="D28" s="496"/>
      <c r="E28" s="206"/>
      <c r="F28" s="206"/>
      <c r="G28" s="206"/>
      <c r="H28" s="206"/>
      <c r="I28" s="206"/>
      <c r="J28" s="206"/>
      <c r="K28" s="206"/>
      <c r="L28" s="206"/>
      <c r="M28" s="206"/>
      <c r="N28" s="207"/>
      <c r="O28" s="202"/>
    </row>
    <row r="29" spans="2:15" x14ac:dyDescent="0.25">
      <c r="B29" s="147"/>
      <c r="C29" s="497" t="s">
        <v>350</v>
      </c>
      <c r="D29" s="497"/>
      <c r="E29" s="211">
        <f>+E13+E18+E25</f>
        <v>0</v>
      </c>
      <c r="F29" s="498"/>
      <c r="G29" s="211">
        <f t="shared" ref="G29:L29" si="1">+G13+G18+G25</f>
        <v>10354124</v>
      </c>
      <c r="H29" s="211" t="e">
        <f t="shared" si="1"/>
        <v>#REF!</v>
      </c>
      <c r="I29" s="211">
        <f t="shared" si="1"/>
        <v>1722216</v>
      </c>
      <c r="J29" s="211" t="e">
        <f t="shared" si="1"/>
        <v>#REF!</v>
      </c>
      <c r="K29" s="211">
        <f t="shared" si="1"/>
        <v>0</v>
      </c>
      <c r="L29" s="211" t="e">
        <f t="shared" si="1"/>
        <v>#REF!</v>
      </c>
      <c r="M29" s="211">
        <f>+M13+M18+M25</f>
        <v>12076340</v>
      </c>
      <c r="N29" s="207"/>
      <c r="O29" s="202"/>
    </row>
    <row r="30" spans="2:15" x14ac:dyDescent="0.25">
      <c r="B30" s="118"/>
      <c r="C30" s="53"/>
      <c r="D30" s="33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2"/>
    </row>
    <row r="31" spans="2:15" x14ac:dyDescent="0.25">
      <c r="B31" s="147"/>
      <c r="C31" s="611" t="s">
        <v>351</v>
      </c>
      <c r="D31" s="611"/>
      <c r="E31" s="207">
        <f t="shared" ref="E31:L31" si="2">SUM(E32:E34)</f>
        <v>0</v>
      </c>
      <c r="F31" s="207">
        <f t="shared" si="2"/>
        <v>0</v>
      </c>
      <c r="G31" s="207">
        <f t="shared" si="2"/>
        <v>0</v>
      </c>
      <c r="H31" s="207">
        <f t="shared" si="2"/>
        <v>0</v>
      </c>
      <c r="I31" s="207">
        <f t="shared" si="2"/>
        <v>0</v>
      </c>
      <c r="J31" s="207">
        <f t="shared" si="2"/>
        <v>0</v>
      </c>
      <c r="K31" s="207">
        <f t="shared" si="2"/>
        <v>0</v>
      </c>
      <c r="L31" s="207">
        <f t="shared" si="2"/>
        <v>0</v>
      </c>
      <c r="M31" s="204">
        <f>+E31+G31+I31+K31</f>
        <v>0</v>
      </c>
      <c r="N31" s="207">
        <f>SUM(F31:L31)</f>
        <v>0</v>
      </c>
      <c r="O31" s="202"/>
    </row>
    <row r="32" spans="2:15" x14ac:dyDescent="0.25">
      <c r="B32" s="118"/>
      <c r="C32" s="580" t="s">
        <v>33</v>
      </c>
      <c r="D32" s="580"/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6">
        <f>SUM(E32:K32)</f>
        <v>0</v>
      </c>
      <c r="N32" s="206">
        <f>SUM(F32:L32)</f>
        <v>0</v>
      </c>
      <c r="O32" s="202"/>
    </row>
    <row r="33" spans="2:266" ht="15" customHeight="1" x14ac:dyDescent="0.25">
      <c r="B33" s="118"/>
      <c r="C33" s="580" t="s">
        <v>330</v>
      </c>
      <c r="D33" s="580"/>
      <c r="E33" s="208">
        <v>0</v>
      </c>
      <c r="F33" s="208">
        <f>+E33/$G$11</f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6">
        <f>+E33+G33+I33+K33</f>
        <v>0</v>
      </c>
      <c r="N33" s="206">
        <f>SUM(F33:L33)</f>
        <v>0</v>
      </c>
      <c r="O33" s="202"/>
    </row>
    <row r="34" spans="2:266" x14ac:dyDescent="0.25">
      <c r="B34" s="118"/>
      <c r="C34" s="580" t="s">
        <v>162</v>
      </c>
      <c r="D34" s="580"/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6">
        <f>SUM(E34:K34)</f>
        <v>0</v>
      </c>
      <c r="N34" s="206">
        <f>SUM(F34:L34)</f>
        <v>0</v>
      </c>
      <c r="O34" s="202"/>
    </row>
    <row r="35" spans="2:266" x14ac:dyDescent="0.25">
      <c r="B35" s="147"/>
      <c r="C35" s="205"/>
      <c r="D35" s="53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2"/>
    </row>
    <row r="36" spans="2:266" x14ac:dyDescent="0.25">
      <c r="B36" s="147" t="s">
        <v>135</v>
      </c>
      <c r="C36" s="611" t="s">
        <v>352</v>
      </c>
      <c r="D36" s="611"/>
      <c r="E36" s="207">
        <f>SUM(E37:F41)</f>
        <v>0</v>
      </c>
      <c r="F36" s="207">
        <f t="shared" ref="F36:L36" si="3">SUM(F37:F40)</f>
        <v>0</v>
      </c>
      <c r="G36" s="207">
        <f>SUM(G37:H41)</f>
        <v>1722216</v>
      </c>
      <c r="H36" s="207">
        <f t="shared" si="3"/>
        <v>0</v>
      </c>
      <c r="I36" s="207">
        <f>SUM(I37:I41)</f>
        <v>2148257</v>
      </c>
      <c r="J36" s="207">
        <f t="shared" si="3"/>
        <v>3870.473</v>
      </c>
      <c r="K36" s="207">
        <f>SUM(K37:K41)</f>
        <v>0</v>
      </c>
      <c r="L36" s="207">
        <f t="shared" si="3"/>
        <v>0</v>
      </c>
      <c r="M36" s="207">
        <f>SUM(M37:M41)</f>
        <v>3870473</v>
      </c>
      <c r="N36" s="207">
        <f>+M36/$M$11</f>
        <v>3870.473</v>
      </c>
      <c r="O36" s="202"/>
    </row>
    <row r="37" spans="2:266" x14ac:dyDescent="0.25">
      <c r="B37" s="118"/>
      <c r="C37" s="580" t="s">
        <v>334</v>
      </c>
      <c r="D37" s="580"/>
      <c r="E37" s="208">
        <v>0</v>
      </c>
      <c r="F37" s="208">
        <v>0</v>
      </c>
      <c r="G37" s="208">
        <v>0</v>
      </c>
      <c r="H37" s="208">
        <v>0</v>
      </c>
      <c r="I37" s="208">
        <f>+'Edo Sit Finan'!L51</f>
        <v>3870473</v>
      </c>
      <c r="J37" s="208">
        <f>+I37/I11</f>
        <v>3870.473</v>
      </c>
      <c r="K37" s="208">
        <v>0</v>
      </c>
      <c r="L37" s="208">
        <v>0</v>
      </c>
      <c r="M37" s="206">
        <f>+E37+G37+I37+K37</f>
        <v>3870473</v>
      </c>
      <c r="N37" s="206">
        <f>+M37/$M$11</f>
        <v>3870.473</v>
      </c>
      <c r="O37" s="202"/>
    </row>
    <row r="38" spans="2:266" x14ac:dyDescent="0.25">
      <c r="B38" s="118"/>
      <c r="C38" s="580" t="s">
        <v>332</v>
      </c>
      <c r="D38" s="580"/>
      <c r="E38" s="208">
        <v>0</v>
      </c>
      <c r="F38" s="208">
        <v>0</v>
      </c>
      <c r="G38" s="208">
        <f>+'Cambios conac Ene_20'!E67</f>
        <v>1722216</v>
      </c>
      <c r="H38" s="208">
        <v>0</v>
      </c>
      <c r="I38" s="208">
        <f>-'Edo de Cambios'!L47</f>
        <v>-1722216</v>
      </c>
      <c r="J38" s="208">
        <v>0</v>
      </c>
      <c r="K38" s="208">
        <v>0</v>
      </c>
      <c r="L38" s="208">
        <v>0</v>
      </c>
      <c r="M38" s="206">
        <f>+E38+G38+I38+K38</f>
        <v>0</v>
      </c>
      <c r="N38" s="206">
        <f>SUM(F38:L38)</f>
        <v>0</v>
      </c>
      <c r="O38" s="202"/>
    </row>
    <row r="39" spans="2:266" x14ac:dyDescent="0.25">
      <c r="B39" s="118"/>
      <c r="C39" s="580" t="s">
        <v>163</v>
      </c>
      <c r="D39" s="580"/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6">
        <f>+E39+G39+I39+K39</f>
        <v>0</v>
      </c>
      <c r="N39" s="206">
        <f>SUM(F39:L39)</f>
        <v>0</v>
      </c>
      <c r="O39" s="202"/>
    </row>
    <row r="40" spans="2:266" x14ac:dyDescent="0.25">
      <c r="B40" s="118"/>
      <c r="C40" s="580" t="s">
        <v>116</v>
      </c>
      <c r="D40" s="580"/>
      <c r="E40" s="208">
        <v>0</v>
      </c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6">
        <f>+E40+G40+I40+K40</f>
        <v>0</v>
      </c>
      <c r="N40" s="206">
        <f>SUM(F40:L40)</f>
        <v>0</v>
      </c>
      <c r="O40" s="202"/>
    </row>
    <row r="41" spans="2:266" x14ac:dyDescent="0.25">
      <c r="B41" s="118"/>
      <c r="C41" s="580" t="s">
        <v>333</v>
      </c>
      <c r="D41" s="580"/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6">
        <f>+E41+G41+I41+K41</f>
        <v>0</v>
      </c>
      <c r="N41" s="206"/>
      <c r="O41" s="202"/>
    </row>
    <row r="42" spans="2:266" x14ac:dyDescent="0.25">
      <c r="B42" s="118"/>
      <c r="C42" s="495"/>
      <c r="D42" s="495"/>
      <c r="E42" s="208"/>
      <c r="F42" s="208"/>
      <c r="G42" s="208"/>
      <c r="H42" s="208"/>
      <c r="I42" s="208"/>
      <c r="J42" s="208"/>
      <c r="K42" s="208"/>
      <c r="L42" s="208"/>
      <c r="M42" s="206"/>
      <c r="N42" s="206"/>
      <c r="O42" s="202"/>
    </row>
    <row r="43" spans="2:266" x14ac:dyDescent="0.25">
      <c r="B43" s="118"/>
      <c r="C43" s="612" t="s">
        <v>323</v>
      </c>
      <c r="D43" s="612"/>
      <c r="E43" s="207">
        <f>+E44+E45</f>
        <v>0</v>
      </c>
      <c r="F43" s="207" t="e">
        <f>F32+#REF!+F37</f>
        <v>#REF!</v>
      </c>
      <c r="G43" s="207">
        <f>+G44+G45</f>
        <v>0</v>
      </c>
      <c r="H43" s="207" t="e">
        <f>H32+#REF!+H37</f>
        <v>#REF!</v>
      </c>
      <c r="I43" s="207">
        <f>+I44+I45</f>
        <v>0</v>
      </c>
      <c r="J43" s="207" t="e">
        <f>J32+#REF!+J37</f>
        <v>#REF!</v>
      </c>
      <c r="K43" s="207">
        <f>+K44+K45</f>
        <v>0</v>
      </c>
      <c r="L43" s="207" t="e">
        <f>L32+#REF!+L37</f>
        <v>#REF!</v>
      </c>
      <c r="M43" s="207">
        <f>+M44+M45</f>
        <v>0</v>
      </c>
      <c r="N43" s="206"/>
      <c r="O43" s="202"/>
    </row>
    <row r="44" spans="2:266" x14ac:dyDescent="0.25">
      <c r="B44" s="118"/>
      <c r="C44" s="496" t="s">
        <v>322</v>
      </c>
      <c r="D44" s="495"/>
      <c r="E44" s="206">
        <v>0</v>
      </c>
      <c r="F44" s="206"/>
      <c r="G44" s="206">
        <v>0</v>
      </c>
      <c r="H44" s="206"/>
      <c r="I44" s="206">
        <v>0</v>
      </c>
      <c r="J44" s="206"/>
      <c r="K44" s="206">
        <v>0</v>
      </c>
      <c r="L44" s="206"/>
      <c r="M44" s="206">
        <f>SUM(E44:K44)</f>
        <v>0</v>
      </c>
      <c r="N44" s="206"/>
      <c r="O44" s="202"/>
    </row>
    <row r="45" spans="2:266" x14ac:dyDescent="0.25">
      <c r="B45" s="147"/>
      <c r="C45" s="496" t="s">
        <v>120</v>
      </c>
      <c r="D45" s="53"/>
      <c r="E45" s="206">
        <v>0</v>
      </c>
      <c r="F45" s="206"/>
      <c r="G45" s="206">
        <v>0</v>
      </c>
      <c r="H45" s="206"/>
      <c r="I45" s="206">
        <v>0</v>
      </c>
      <c r="J45" s="206"/>
      <c r="K45" s="206">
        <v>0</v>
      </c>
      <c r="L45" s="206"/>
      <c r="M45" s="206">
        <f>SUM(E45:K45)</f>
        <v>0</v>
      </c>
      <c r="N45" s="206"/>
      <c r="O45" s="202"/>
    </row>
    <row r="46" spans="2:266" x14ac:dyDescent="0.25">
      <c r="B46" s="147"/>
      <c r="C46" s="496"/>
      <c r="D46" s="53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2"/>
      <c r="JE46" s="307"/>
      <c r="JF46" s="449"/>
    </row>
    <row r="47" spans="2:266" x14ac:dyDescent="0.25">
      <c r="B47" s="210"/>
      <c r="C47" s="613" t="s">
        <v>353</v>
      </c>
      <c r="D47" s="613"/>
      <c r="E47" s="211">
        <f>+E29+E31+E36+E43</f>
        <v>0</v>
      </c>
      <c r="F47" s="211" t="e">
        <f>F25+F31+F36</f>
        <v>#REF!</v>
      </c>
      <c r="G47" s="211">
        <f t="shared" ref="G47:M47" si="4">+G29+G31+G36+G43</f>
        <v>12076340</v>
      </c>
      <c r="H47" s="211" t="e">
        <f t="shared" si="4"/>
        <v>#REF!</v>
      </c>
      <c r="I47" s="211">
        <f>+I29+I31+I36+I43</f>
        <v>3870473</v>
      </c>
      <c r="J47" s="211" t="e">
        <f t="shared" si="4"/>
        <v>#REF!</v>
      </c>
      <c r="K47" s="211">
        <f t="shared" si="4"/>
        <v>0</v>
      </c>
      <c r="L47" s="211" t="e">
        <f t="shared" si="4"/>
        <v>#REF!</v>
      </c>
      <c r="M47" s="211">
        <f t="shared" si="4"/>
        <v>15946813</v>
      </c>
      <c r="N47" s="211">
        <f>+M47/$M$11</f>
        <v>15946.813</v>
      </c>
      <c r="O47" s="212"/>
    </row>
    <row r="48" spans="2:266" x14ac:dyDescent="0.25">
      <c r="B48" s="266"/>
      <c r="C48" s="266"/>
      <c r="D48" s="266"/>
      <c r="E48" s="266"/>
      <c r="F48" s="266"/>
      <c r="G48" s="266"/>
      <c r="H48" s="266"/>
      <c r="I48" s="266"/>
      <c r="J48" s="266"/>
      <c r="K48" s="299"/>
      <c r="L48" s="299"/>
      <c r="M48" s="299"/>
      <c r="N48" s="299"/>
      <c r="O48" s="267"/>
      <c r="JD48" s="297"/>
    </row>
    <row r="49" spans="2:17" x14ac:dyDescent="0.25">
      <c r="B49" s="6"/>
      <c r="C49" s="607" t="s">
        <v>53</v>
      </c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33"/>
    </row>
    <row r="50" spans="2:17" x14ac:dyDescent="0.25">
      <c r="B50" s="6"/>
      <c r="C50" s="33"/>
      <c r="D50" s="49"/>
      <c r="E50" s="50"/>
      <c r="F50" s="50"/>
      <c r="G50" s="50"/>
      <c r="H50" s="50"/>
      <c r="I50" s="6"/>
      <c r="J50" s="6"/>
      <c r="K50" s="51"/>
      <c r="L50" s="51"/>
      <c r="M50" s="500"/>
      <c r="N50" s="49"/>
      <c r="O50" s="50"/>
      <c r="P50" s="50"/>
    </row>
    <row r="51" spans="2:17" x14ac:dyDescent="0.25">
      <c r="B51" s="33" t="s">
        <v>215</v>
      </c>
      <c r="C51" s="423"/>
      <c r="D51" s="423"/>
      <c r="E51" s="605" t="s">
        <v>208</v>
      </c>
      <c r="F51" s="605"/>
      <c r="G51" s="605"/>
      <c r="H51" s="605"/>
      <c r="I51" s="492"/>
      <c r="J51" s="442"/>
      <c r="K51" s="605" t="s">
        <v>207</v>
      </c>
      <c r="L51" s="605"/>
      <c r="M51" s="605"/>
      <c r="N51" s="605"/>
      <c r="O51" s="424"/>
      <c r="P51" s="265"/>
      <c r="Q51" s="50"/>
    </row>
    <row r="52" spans="2:17" x14ac:dyDescent="0.25">
      <c r="B52" s="33"/>
      <c r="C52" s="423"/>
      <c r="D52" s="423"/>
      <c r="E52" s="265"/>
      <c r="F52" s="265"/>
      <c r="G52" s="50"/>
      <c r="H52" s="50"/>
      <c r="I52" s="492"/>
      <c r="J52" s="492"/>
      <c r="K52" s="492"/>
      <c r="L52" s="472"/>
      <c r="M52" s="472"/>
      <c r="N52" s="472"/>
      <c r="O52" s="424"/>
      <c r="P52" s="265"/>
      <c r="Q52" s="50"/>
    </row>
    <row r="53" spans="2:17" x14ac:dyDescent="0.25">
      <c r="B53" s="33"/>
      <c r="C53" s="423"/>
      <c r="D53" s="423"/>
      <c r="E53" s="265"/>
      <c r="F53" s="265"/>
      <c r="G53" s="50"/>
      <c r="H53" s="50"/>
      <c r="I53" s="492"/>
      <c r="J53" s="492"/>
      <c r="K53" s="492"/>
      <c r="L53" s="472"/>
      <c r="M53" s="472"/>
      <c r="N53" s="472"/>
      <c r="O53" s="424"/>
      <c r="P53" s="265"/>
      <c r="Q53" s="50"/>
    </row>
    <row r="54" spans="2:17" x14ac:dyDescent="0.25">
      <c r="B54" s="33"/>
      <c r="C54" s="423"/>
      <c r="D54" s="423"/>
      <c r="E54" s="448"/>
      <c r="F54" s="448"/>
      <c r="G54" s="48"/>
      <c r="H54" s="48"/>
      <c r="I54" s="492"/>
      <c r="J54" s="492"/>
      <c r="K54" s="494"/>
      <c r="L54" s="448"/>
      <c r="M54" s="448"/>
      <c r="N54" s="448"/>
      <c r="O54" s="424"/>
      <c r="P54" s="265"/>
      <c r="Q54" s="50"/>
    </row>
    <row r="55" spans="2:17" x14ac:dyDescent="0.25">
      <c r="B55" s="422" t="s">
        <v>216</v>
      </c>
      <c r="C55" s="427"/>
      <c r="D55" s="427"/>
      <c r="E55" s="605" t="s">
        <v>204</v>
      </c>
      <c r="F55" s="605"/>
      <c r="G55" s="605"/>
      <c r="H55" s="605"/>
      <c r="I55" s="50"/>
      <c r="J55" s="33"/>
      <c r="K55" s="590" t="s">
        <v>342</v>
      </c>
      <c r="L55" s="590"/>
      <c r="M55" s="590"/>
      <c r="N55" s="590"/>
      <c r="O55" s="427"/>
      <c r="P55" s="253"/>
      <c r="Q55" s="50"/>
    </row>
    <row r="56" spans="2:17" x14ac:dyDescent="0.25">
      <c r="B56" s="264" t="s">
        <v>217</v>
      </c>
      <c r="C56" s="439"/>
      <c r="D56" s="439"/>
      <c r="E56" s="606" t="s">
        <v>214</v>
      </c>
      <c r="F56" s="606"/>
      <c r="G56" s="606"/>
      <c r="H56" s="606"/>
      <c r="I56" s="55"/>
      <c r="J56" s="33"/>
      <c r="K56" s="590" t="s">
        <v>206</v>
      </c>
      <c r="L56" s="590"/>
      <c r="M56" s="590"/>
      <c r="N56" s="590"/>
      <c r="O56" s="425"/>
      <c r="P56" s="253"/>
      <c r="Q56" s="50"/>
    </row>
    <row r="57" spans="2:17" x14ac:dyDescent="0.25">
      <c r="B57" s="6"/>
      <c r="C57" s="33"/>
      <c r="D57" s="49"/>
      <c r="E57" s="50"/>
      <c r="F57" s="50"/>
      <c r="G57" s="50"/>
      <c r="H57" s="50"/>
      <c r="I57" s="6"/>
      <c r="J57" s="6"/>
      <c r="K57" s="51"/>
      <c r="L57" s="51"/>
      <c r="M57" s="51"/>
      <c r="N57" s="49"/>
      <c r="O57" s="50"/>
    </row>
    <row r="58" spans="2:17" x14ac:dyDescent="0.25"/>
    <row r="59" spans="2:17" x14ac:dyDescent="0.25"/>
    <row r="60" spans="2:17" x14ac:dyDescent="0.25"/>
  </sheetData>
  <mergeCells count="37"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7:D47"/>
    <mergeCell ref="C49:O49"/>
    <mergeCell ref="C41:D41"/>
    <mergeCell ref="C43:D43"/>
    <mergeCell ref="C37:D37"/>
    <mergeCell ref="C18:D18"/>
    <mergeCell ref="C19:D19"/>
    <mergeCell ref="C20:D20"/>
    <mergeCell ref="C21:D21"/>
    <mergeCell ref="C22:D22"/>
    <mergeCell ref="C25:D25"/>
    <mergeCell ref="C31:D31"/>
    <mergeCell ref="C32:D32"/>
    <mergeCell ref="C33:D33"/>
    <mergeCell ref="C34:D34"/>
    <mergeCell ref="C36:D36"/>
    <mergeCell ref="C23:D23"/>
    <mergeCell ref="C16:D16"/>
    <mergeCell ref="D2:K2"/>
    <mergeCell ref="D3:K3"/>
    <mergeCell ref="D4:K4"/>
    <mergeCell ref="D5:K5"/>
    <mergeCell ref="D6:O6"/>
    <mergeCell ref="D7:K7"/>
    <mergeCell ref="C10:D10"/>
    <mergeCell ref="C13:D13"/>
    <mergeCell ref="C14:D14"/>
    <mergeCell ref="C15:D15"/>
  </mergeCells>
  <pageMargins left="0.43" right="0.17" top="0.36" bottom="0.22" header="0.31496062992125984" footer="0.17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2"/>
  <sheetViews>
    <sheetView topLeftCell="B5" workbookViewId="0">
      <selection activeCell="J55" sqref="J55"/>
    </sheetView>
  </sheetViews>
  <sheetFormatPr baseColWidth="10" defaultColWidth="0" defaultRowHeight="12" zeroHeight="1" x14ac:dyDescent="0.2"/>
  <cols>
    <col min="1" max="1" width="1.7109375" style="4" customWidth="1"/>
    <col min="2" max="2" width="2.7109375" style="4" customWidth="1"/>
    <col min="3" max="3" width="11.42578125" style="4" customWidth="1"/>
    <col min="4" max="4" width="39.42578125" style="4" customWidth="1"/>
    <col min="5" max="6" width="21" style="4" customWidth="1"/>
    <col min="7" max="7" width="4.140625" style="4" customWidth="1"/>
    <col min="8" max="8" width="11.42578125" style="4" customWidth="1"/>
    <col min="9" max="9" width="53.42578125" style="4" customWidth="1"/>
    <col min="10" max="11" width="21" style="4" customWidth="1"/>
    <col min="12" max="12" width="2.140625" style="4" customWidth="1"/>
    <col min="13" max="13" width="3" style="4" customWidth="1"/>
    <col min="14" max="256" width="11.42578125" style="4" hidden="1"/>
    <col min="257" max="257" width="1.7109375" style="4" customWidth="1"/>
    <col min="258" max="258" width="2.7109375" style="4" customWidth="1"/>
    <col min="259" max="259" width="11.42578125" style="4" customWidth="1"/>
    <col min="260" max="260" width="39.42578125" style="4" customWidth="1"/>
    <col min="261" max="262" width="21" style="4" customWidth="1"/>
    <col min="263" max="263" width="4.140625" style="4" customWidth="1"/>
    <col min="264" max="264" width="11.42578125" style="4" customWidth="1"/>
    <col min="265" max="265" width="53.42578125" style="4" customWidth="1"/>
    <col min="266" max="267" width="21" style="4" customWidth="1"/>
    <col min="268" max="268" width="2.140625" style="4" customWidth="1"/>
    <col min="269" max="269" width="3" style="4" customWidth="1"/>
    <col min="270" max="512" width="11.42578125" style="4" hidden="1"/>
    <col min="513" max="513" width="1.7109375" style="4" customWidth="1"/>
    <col min="514" max="514" width="2.7109375" style="4" customWidth="1"/>
    <col min="515" max="515" width="11.42578125" style="4" customWidth="1"/>
    <col min="516" max="516" width="39.42578125" style="4" customWidth="1"/>
    <col min="517" max="518" width="21" style="4" customWidth="1"/>
    <col min="519" max="519" width="4.140625" style="4" customWidth="1"/>
    <col min="520" max="520" width="11.42578125" style="4" customWidth="1"/>
    <col min="521" max="521" width="53.42578125" style="4" customWidth="1"/>
    <col min="522" max="523" width="21" style="4" customWidth="1"/>
    <col min="524" max="524" width="2.140625" style="4" customWidth="1"/>
    <col min="525" max="525" width="3" style="4" customWidth="1"/>
    <col min="526" max="768" width="11.42578125" style="4" hidden="1"/>
    <col min="769" max="769" width="1.7109375" style="4" customWidth="1"/>
    <col min="770" max="770" width="2.7109375" style="4" customWidth="1"/>
    <col min="771" max="771" width="11.42578125" style="4" customWidth="1"/>
    <col min="772" max="772" width="39.42578125" style="4" customWidth="1"/>
    <col min="773" max="774" width="21" style="4" customWidth="1"/>
    <col min="775" max="775" width="4.140625" style="4" customWidth="1"/>
    <col min="776" max="776" width="11.42578125" style="4" customWidth="1"/>
    <col min="777" max="777" width="53.42578125" style="4" customWidth="1"/>
    <col min="778" max="779" width="21" style="4" customWidth="1"/>
    <col min="780" max="780" width="2.140625" style="4" customWidth="1"/>
    <col min="781" max="781" width="3" style="4" customWidth="1"/>
    <col min="782" max="1024" width="11.42578125" style="4" hidden="1"/>
    <col min="1025" max="1025" width="1.7109375" style="4" customWidth="1"/>
    <col min="1026" max="1026" width="2.7109375" style="4" customWidth="1"/>
    <col min="1027" max="1027" width="11.42578125" style="4" customWidth="1"/>
    <col min="1028" max="1028" width="39.42578125" style="4" customWidth="1"/>
    <col min="1029" max="1030" width="21" style="4" customWidth="1"/>
    <col min="1031" max="1031" width="4.140625" style="4" customWidth="1"/>
    <col min="1032" max="1032" width="11.42578125" style="4" customWidth="1"/>
    <col min="1033" max="1033" width="53.42578125" style="4" customWidth="1"/>
    <col min="1034" max="1035" width="21" style="4" customWidth="1"/>
    <col min="1036" max="1036" width="2.140625" style="4" customWidth="1"/>
    <col min="1037" max="1037" width="3" style="4" customWidth="1"/>
    <col min="1038" max="1280" width="11.42578125" style="4" hidden="1"/>
    <col min="1281" max="1281" width="1.7109375" style="4" customWidth="1"/>
    <col min="1282" max="1282" width="2.7109375" style="4" customWidth="1"/>
    <col min="1283" max="1283" width="11.42578125" style="4" customWidth="1"/>
    <col min="1284" max="1284" width="39.42578125" style="4" customWidth="1"/>
    <col min="1285" max="1286" width="21" style="4" customWidth="1"/>
    <col min="1287" max="1287" width="4.140625" style="4" customWidth="1"/>
    <col min="1288" max="1288" width="11.42578125" style="4" customWidth="1"/>
    <col min="1289" max="1289" width="53.42578125" style="4" customWidth="1"/>
    <col min="1290" max="1291" width="21" style="4" customWidth="1"/>
    <col min="1292" max="1292" width="2.140625" style="4" customWidth="1"/>
    <col min="1293" max="1293" width="3" style="4" customWidth="1"/>
    <col min="1294" max="1536" width="11.42578125" style="4" hidden="1"/>
    <col min="1537" max="1537" width="1.7109375" style="4" customWidth="1"/>
    <col min="1538" max="1538" width="2.7109375" style="4" customWidth="1"/>
    <col min="1539" max="1539" width="11.42578125" style="4" customWidth="1"/>
    <col min="1540" max="1540" width="39.42578125" style="4" customWidth="1"/>
    <col min="1541" max="1542" width="21" style="4" customWidth="1"/>
    <col min="1543" max="1543" width="4.140625" style="4" customWidth="1"/>
    <col min="1544" max="1544" width="11.42578125" style="4" customWidth="1"/>
    <col min="1545" max="1545" width="53.42578125" style="4" customWidth="1"/>
    <col min="1546" max="1547" width="21" style="4" customWidth="1"/>
    <col min="1548" max="1548" width="2.140625" style="4" customWidth="1"/>
    <col min="1549" max="1549" width="3" style="4" customWidth="1"/>
    <col min="1550" max="1792" width="11.42578125" style="4" hidden="1"/>
    <col min="1793" max="1793" width="1.7109375" style="4" customWidth="1"/>
    <col min="1794" max="1794" width="2.7109375" style="4" customWidth="1"/>
    <col min="1795" max="1795" width="11.42578125" style="4" customWidth="1"/>
    <col min="1796" max="1796" width="39.42578125" style="4" customWidth="1"/>
    <col min="1797" max="1798" width="21" style="4" customWidth="1"/>
    <col min="1799" max="1799" width="4.140625" style="4" customWidth="1"/>
    <col min="1800" max="1800" width="11.42578125" style="4" customWidth="1"/>
    <col min="1801" max="1801" width="53.42578125" style="4" customWidth="1"/>
    <col min="1802" max="1803" width="21" style="4" customWidth="1"/>
    <col min="1804" max="1804" width="2.140625" style="4" customWidth="1"/>
    <col min="1805" max="1805" width="3" style="4" customWidth="1"/>
    <col min="1806" max="2048" width="11.42578125" style="4" hidden="1"/>
    <col min="2049" max="2049" width="1.7109375" style="4" customWidth="1"/>
    <col min="2050" max="2050" width="2.7109375" style="4" customWidth="1"/>
    <col min="2051" max="2051" width="11.42578125" style="4" customWidth="1"/>
    <col min="2052" max="2052" width="39.42578125" style="4" customWidth="1"/>
    <col min="2053" max="2054" width="21" style="4" customWidth="1"/>
    <col min="2055" max="2055" width="4.140625" style="4" customWidth="1"/>
    <col min="2056" max="2056" width="11.42578125" style="4" customWidth="1"/>
    <col min="2057" max="2057" width="53.42578125" style="4" customWidth="1"/>
    <col min="2058" max="2059" width="21" style="4" customWidth="1"/>
    <col min="2060" max="2060" width="2.140625" style="4" customWidth="1"/>
    <col min="2061" max="2061" width="3" style="4" customWidth="1"/>
    <col min="2062" max="2304" width="11.42578125" style="4" hidden="1"/>
    <col min="2305" max="2305" width="1.7109375" style="4" customWidth="1"/>
    <col min="2306" max="2306" width="2.7109375" style="4" customWidth="1"/>
    <col min="2307" max="2307" width="11.42578125" style="4" customWidth="1"/>
    <col min="2308" max="2308" width="39.42578125" style="4" customWidth="1"/>
    <col min="2309" max="2310" width="21" style="4" customWidth="1"/>
    <col min="2311" max="2311" width="4.140625" style="4" customWidth="1"/>
    <col min="2312" max="2312" width="11.42578125" style="4" customWidth="1"/>
    <col min="2313" max="2313" width="53.42578125" style="4" customWidth="1"/>
    <col min="2314" max="2315" width="21" style="4" customWidth="1"/>
    <col min="2316" max="2316" width="2.140625" style="4" customWidth="1"/>
    <col min="2317" max="2317" width="3" style="4" customWidth="1"/>
    <col min="2318" max="2560" width="11.42578125" style="4" hidden="1"/>
    <col min="2561" max="2561" width="1.7109375" style="4" customWidth="1"/>
    <col min="2562" max="2562" width="2.7109375" style="4" customWidth="1"/>
    <col min="2563" max="2563" width="11.42578125" style="4" customWidth="1"/>
    <col min="2564" max="2564" width="39.42578125" style="4" customWidth="1"/>
    <col min="2565" max="2566" width="21" style="4" customWidth="1"/>
    <col min="2567" max="2567" width="4.140625" style="4" customWidth="1"/>
    <col min="2568" max="2568" width="11.42578125" style="4" customWidth="1"/>
    <col min="2569" max="2569" width="53.42578125" style="4" customWidth="1"/>
    <col min="2570" max="2571" width="21" style="4" customWidth="1"/>
    <col min="2572" max="2572" width="2.140625" style="4" customWidth="1"/>
    <col min="2573" max="2573" width="3" style="4" customWidth="1"/>
    <col min="2574" max="2816" width="11.42578125" style="4" hidden="1"/>
    <col min="2817" max="2817" width="1.7109375" style="4" customWidth="1"/>
    <col min="2818" max="2818" width="2.7109375" style="4" customWidth="1"/>
    <col min="2819" max="2819" width="11.42578125" style="4" customWidth="1"/>
    <col min="2820" max="2820" width="39.42578125" style="4" customWidth="1"/>
    <col min="2821" max="2822" width="21" style="4" customWidth="1"/>
    <col min="2823" max="2823" width="4.140625" style="4" customWidth="1"/>
    <col min="2824" max="2824" width="11.42578125" style="4" customWidth="1"/>
    <col min="2825" max="2825" width="53.42578125" style="4" customWidth="1"/>
    <col min="2826" max="2827" width="21" style="4" customWidth="1"/>
    <col min="2828" max="2828" width="2.140625" style="4" customWidth="1"/>
    <col min="2829" max="2829" width="3" style="4" customWidth="1"/>
    <col min="2830" max="3072" width="11.42578125" style="4" hidden="1"/>
    <col min="3073" max="3073" width="1.7109375" style="4" customWidth="1"/>
    <col min="3074" max="3074" width="2.7109375" style="4" customWidth="1"/>
    <col min="3075" max="3075" width="11.42578125" style="4" customWidth="1"/>
    <col min="3076" max="3076" width="39.42578125" style="4" customWidth="1"/>
    <col min="3077" max="3078" width="21" style="4" customWidth="1"/>
    <col min="3079" max="3079" width="4.140625" style="4" customWidth="1"/>
    <col min="3080" max="3080" width="11.42578125" style="4" customWidth="1"/>
    <col min="3081" max="3081" width="53.42578125" style="4" customWidth="1"/>
    <col min="3082" max="3083" width="21" style="4" customWidth="1"/>
    <col min="3084" max="3084" width="2.140625" style="4" customWidth="1"/>
    <col min="3085" max="3085" width="3" style="4" customWidth="1"/>
    <col min="3086" max="3328" width="11.42578125" style="4" hidden="1"/>
    <col min="3329" max="3329" width="1.7109375" style="4" customWidth="1"/>
    <col min="3330" max="3330" width="2.7109375" style="4" customWidth="1"/>
    <col min="3331" max="3331" width="11.42578125" style="4" customWidth="1"/>
    <col min="3332" max="3332" width="39.42578125" style="4" customWidth="1"/>
    <col min="3333" max="3334" width="21" style="4" customWidth="1"/>
    <col min="3335" max="3335" width="4.140625" style="4" customWidth="1"/>
    <col min="3336" max="3336" width="11.42578125" style="4" customWidth="1"/>
    <col min="3337" max="3337" width="53.42578125" style="4" customWidth="1"/>
    <col min="3338" max="3339" width="21" style="4" customWidth="1"/>
    <col min="3340" max="3340" width="2.140625" style="4" customWidth="1"/>
    <col min="3341" max="3341" width="3" style="4" customWidth="1"/>
    <col min="3342" max="3584" width="11.42578125" style="4" hidden="1"/>
    <col min="3585" max="3585" width="1.7109375" style="4" customWidth="1"/>
    <col min="3586" max="3586" width="2.7109375" style="4" customWidth="1"/>
    <col min="3587" max="3587" width="11.42578125" style="4" customWidth="1"/>
    <col min="3588" max="3588" width="39.42578125" style="4" customWidth="1"/>
    <col min="3589" max="3590" width="21" style="4" customWidth="1"/>
    <col min="3591" max="3591" width="4.140625" style="4" customWidth="1"/>
    <col min="3592" max="3592" width="11.42578125" style="4" customWidth="1"/>
    <col min="3593" max="3593" width="53.42578125" style="4" customWidth="1"/>
    <col min="3594" max="3595" width="21" style="4" customWidth="1"/>
    <col min="3596" max="3596" width="2.140625" style="4" customWidth="1"/>
    <col min="3597" max="3597" width="3" style="4" customWidth="1"/>
    <col min="3598" max="3840" width="11.42578125" style="4" hidden="1"/>
    <col min="3841" max="3841" width="1.7109375" style="4" customWidth="1"/>
    <col min="3842" max="3842" width="2.7109375" style="4" customWidth="1"/>
    <col min="3843" max="3843" width="11.42578125" style="4" customWidth="1"/>
    <col min="3844" max="3844" width="39.42578125" style="4" customWidth="1"/>
    <col min="3845" max="3846" width="21" style="4" customWidth="1"/>
    <col min="3847" max="3847" width="4.140625" style="4" customWidth="1"/>
    <col min="3848" max="3848" width="11.42578125" style="4" customWidth="1"/>
    <col min="3849" max="3849" width="53.42578125" style="4" customWidth="1"/>
    <col min="3850" max="3851" width="21" style="4" customWidth="1"/>
    <col min="3852" max="3852" width="2.140625" style="4" customWidth="1"/>
    <col min="3853" max="3853" width="3" style="4" customWidth="1"/>
    <col min="3854" max="4096" width="11.42578125" style="4" hidden="1"/>
    <col min="4097" max="4097" width="1.7109375" style="4" customWidth="1"/>
    <col min="4098" max="4098" width="2.7109375" style="4" customWidth="1"/>
    <col min="4099" max="4099" width="11.42578125" style="4" customWidth="1"/>
    <col min="4100" max="4100" width="39.42578125" style="4" customWidth="1"/>
    <col min="4101" max="4102" width="21" style="4" customWidth="1"/>
    <col min="4103" max="4103" width="4.140625" style="4" customWidth="1"/>
    <col min="4104" max="4104" width="11.42578125" style="4" customWidth="1"/>
    <col min="4105" max="4105" width="53.42578125" style="4" customWidth="1"/>
    <col min="4106" max="4107" width="21" style="4" customWidth="1"/>
    <col min="4108" max="4108" width="2.140625" style="4" customWidth="1"/>
    <col min="4109" max="4109" width="3" style="4" customWidth="1"/>
    <col min="4110" max="4352" width="11.42578125" style="4" hidden="1"/>
    <col min="4353" max="4353" width="1.7109375" style="4" customWidth="1"/>
    <col min="4354" max="4354" width="2.7109375" style="4" customWidth="1"/>
    <col min="4355" max="4355" width="11.42578125" style="4" customWidth="1"/>
    <col min="4356" max="4356" width="39.42578125" style="4" customWidth="1"/>
    <col min="4357" max="4358" width="21" style="4" customWidth="1"/>
    <col min="4359" max="4359" width="4.140625" style="4" customWidth="1"/>
    <col min="4360" max="4360" width="11.42578125" style="4" customWidth="1"/>
    <col min="4361" max="4361" width="53.42578125" style="4" customWidth="1"/>
    <col min="4362" max="4363" width="21" style="4" customWidth="1"/>
    <col min="4364" max="4364" width="2.140625" style="4" customWidth="1"/>
    <col min="4365" max="4365" width="3" style="4" customWidth="1"/>
    <col min="4366" max="4608" width="11.42578125" style="4" hidden="1"/>
    <col min="4609" max="4609" width="1.7109375" style="4" customWidth="1"/>
    <col min="4610" max="4610" width="2.7109375" style="4" customWidth="1"/>
    <col min="4611" max="4611" width="11.42578125" style="4" customWidth="1"/>
    <col min="4612" max="4612" width="39.42578125" style="4" customWidth="1"/>
    <col min="4613" max="4614" width="21" style="4" customWidth="1"/>
    <col min="4615" max="4615" width="4.140625" style="4" customWidth="1"/>
    <col min="4616" max="4616" width="11.42578125" style="4" customWidth="1"/>
    <col min="4617" max="4617" width="53.42578125" style="4" customWidth="1"/>
    <col min="4618" max="4619" width="21" style="4" customWidth="1"/>
    <col min="4620" max="4620" width="2.140625" style="4" customWidth="1"/>
    <col min="4621" max="4621" width="3" style="4" customWidth="1"/>
    <col min="4622" max="4864" width="11.42578125" style="4" hidden="1"/>
    <col min="4865" max="4865" width="1.7109375" style="4" customWidth="1"/>
    <col min="4866" max="4866" width="2.7109375" style="4" customWidth="1"/>
    <col min="4867" max="4867" width="11.42578125" style="4" customWidth="1"/>
    <col min="4868" max="4868" width="39.42578125" style="4" customWidth="1"/>
    <col min="4869" max="4870" width="21" style="4" customWidth="1"/>
    <col min="4871" max="4871" width="4.140625" style="4" customWidth="1"/>
    <col min="4872" max="4872" width="11.42578125" style="4" customWidth="1"/>
    <col min="4873" max="4873" width="53.42578125" style="4" customWidth="1"/>
    <col min="4874" max="4875" width="21" style="4" customWidth="1"/>
    <col min="4876" max="4876" width="2.140625" style="4" customWidth="1"/>
    <col min="4877" max="4877" width="3" style="4" customWidth="1"/>
    <col min="4878" max="5120" width="11.42578125" style="4" hidden="1"/>
    <col min="5121" max="5121" width="1.7109375" style="4" customWidth="1"/>
    <col min="5122" max="5122" width="2.7109375" style="4" customWidth="1"/>
    <col min="5123" max="5123" width="11.42578125" style="4" customWidth="1"/>
    <col min="5124" max="5124" width="39.42578125" style="4" customWidth="1"/>
    <col min="5125" max="5126" width="21" style="4" customWidth="1"/>
    <col min="5127" max="5127" width="4.140625" style="4" customWidth="1"/>
    <col min="5128" max="5128" width="11.42578125" style="4" customWidth="1"/>
    <col min="5129" max="5129" width="53.42578125" style="4" customWidth="1"/>
    <col min="5130" max="5131" width="21" style="4" customWidth="1"/>
    <col min="5132" max="5132" width="2.140625" style="4" customWidth="1"/>
    <col min="5133" max="5133" width="3" style="4" customWidth="1"/>
    <col min="5134" max="5376" width="11.42578125" style="4" hidden="1"/>
    <col min="5377" max="5377" width="1.7109375" style="4" customWidth="1"/>
    <col min="5378" max="5378" width="2.7109375" style="4" customWidth="1"/>
    <col min="5379" max="5379" width="11.42578125" style="4" customWidth="1"/>
    <col min="5380" max="5380" width="39.42578125" style="4" customWidth="1"/>
    <col min="5381" max="5382" width="21" style="4" customWidth="1"/>
    <col min="5383" max="5383" width="4.140625" style="4" customWidth="1"/>
    <col min="5384" max="5384" width="11.42578125" style="4" customWidth="1"/>
    <col min="5385" max="5385" width="53.42578125" style="4" customWidth="1"/>
    <col min="5386" max="5387" width="21" style="4" customWidth="1"/>
    <col min="5388" max="5388" width="2.140625" style="4" customWidth="1"/>
    <col min="5389" max="5389" width="3" style="4" customWidth="1"/>
    <col min="5390" max="5632" width="11.42578125" style="4" hidden="1"/>
    <col min="5633" max="5633" width="1.7109375" style="4" customWidth="1"/>
    <col min="5634" max="5634" width="2.7109375" style="4" customWidth="1"/>
    <col min="5635" max="5635" width="11.42578125" style="4" customWidth="1"/>
    <col min="5636" max="5636" width="39.42578125" style="4" customWidth="1"/>
    <col min="5637" max="5638" width="21" style="4" customWidth="1"/>
    <col min="5639" max="5639" width="4.140625" style="4" customWidth="1"/>
    <col min="5640" max="5640" width="11.42578125" style="4" customWidth="1"/>
    <col min="5641" max="5641" width="53.42578125" style="4" customWidth="1"/>
    <col min="5642" max="5643" width="21" style="4" customWidth="1"/>
    <col min="5644" max="5644" width="2.140625" style="4" customWidth="1"/>
    <col min="5645" max="5645" width="3" style="4" customWidth="1"/>
    <col min="5646" max="5888" width="11.42578125" style="4" hidden="1"/>
    <col min="5889" max="5889" width="1.7109375" style="4" customWidth="1"/>
    <col min="5890" max="5890" width="2.7109375" style="4" customWidth="1"/>
    <col min="5891" max="5891" width="11.42578125" style="4" customWidth="1"/>
    <col min="5892" max="5892" width="39.42578125" style="4" customWidth="1"/>
    <col min="5893" max="5894" width="21" style="4" customWidth="1"/>
    <col min="5895" max="5895" width="4.140625" style="4" customWidth="1"/>
    <col min="5896" max="5896" width="11.42578125" style="4" customWidth="1"/>
    <col min="5897" max="5897" width="53.42578125" style="4" customWidth="1"/>
    <col min="5898" max="5899" width="21" style="4" customWidth="1"/>
    <col min="5900" max="5900" width="2.140625" style="4" customWidth="1"/>
    <col min="5901" max="5901" width="3" style="4" customWidth="1"/>
    <col min="5902" max="6144" width="11.42578125" style="4" hidden="1"/>
    <col min="6145" max="6145" width="1.7109375" style="4" customWidth="1"/>
    <col min="6146" max="6146" width="2.7109375" style="4" customWidth="1"/>
    <col min="6147" max="6147" width="11.42578125" style="4" customWidth="1"/>
    <col min="6148" max="6148" width="39.42578125" style="4" customWidth="1"/>
    <col min="6149" max="6150" width="21" style="4" customWidth="1"/>
    <col min="6151" max="6151" width="4.140625" style="4" customWidth="1"/>
    <col min="6152" max="6152" width="11.42578125" style="4" customWidth="1"/>
    <col min="6153" max="6153" width="53.42578125" style="4" customWidth="1"/>
    <col min="6154" max="6155" width="21" style="4" customWidth="1"/>
    <col min="6156" max="6156" width="2.140625" style="4" customWidth="1"/>
    <col min="6157" max="6157" width="3" style="4" customWidth="1"/>
    <col min="6158" max="6400" width="11.42578125" style="4" hidden="1"/>
    <col min="6401" max="6401" width="1.7109375" style="4" customWidth="1"/>
    <col min="6402" max="6402" width="2.7109375" style="4" customWidth="1"/>
    <col min="6403" max="6403" width="11.42578125" style="4" customWidth="1"/>
    <col min="6404" max="6404" width="39.42578125" style="4" customWidth="1"/>
    <col min="6405" max="6406" width="21" style="4" customWidth="1"/>
    <col min="6407" max="6407" width="4.140625" style="4" customWidth="1"/>
    <col min="6408" max="6408" width="11.42578125" style="4" customWidth="1"/>
    <col min="6409" max="6409" width="53.42578125" style="4" customWidth="1"/>
    <col min="6410" max="6411" width="21" style="4" customWidth="1"/>
    <col min="6412" max="6412" width="2.140625" style="4" customWidth="1"/>
    <col min="6413" max="6413" width="3" style="4" customWidth="1"/>
    <col min="6414" max="6656" width="11.42578125" style="4" hidden="1"/>
    <col min="6657" max="6657" width="1.7109375" style="4" customWidth="1"/>
    <col min="6658" max="6658" width="2.7109375" style="4" customWidth="1"/>
    <col min="6659" max="6659" width="11.42578125" style="4" customWidth="1"/>
    <col min="6660" max="6660" width="39.42578125" style="4" customWidth="1"/>
    <col min="6661" max="6662" width="21" style="4" customWidth="1"/>
    <col min="6663" max="6663" width="4.140625" style="4" customWidth="1"/>
    <col min="6664" max="6664" width="11.42578125" style="4" customWidth="1"/>
    <col min="6665" max="6665" width="53.42578125" style="4" customWidth="1"/>
    <col min="6666" max="6667" width="21" style="4" customWidth="1"/>
    <col min="6668" max="6668" width="2.140625" style="4" customWidth="1"/>
    <col min="6669" max="6669" width="3" style="4" customWidth="1"/>
    <col min="6670" max="6912" width="11.42578125" style="4" hidden="1"/>
    <col min="6913" max="6913" width="1.7109375" style="4" customWidth="1"/>
    <col min="6914" max="6914" width="2.7109375" style="4" customWidth="1"/>
    <col min="6915" max="6915" width="11.42578125" style="4" customWidth="1"/>
    <col min="6916" max="6916" width="39.42578125" style="4" customWidth="1"/>
    <col min="6917" max="6918" width="21" style="4" customWidth="1"/>
    <col min="6919" max="6919" width="4.140625" style="4" customWidth="1"/>
    <col min="6920" max="6920" width="11.42578125" style="4" customWidth="1"/>
    <col min="6921" max="6921" width="53.42578125" style="4" customWidth="1"/>
    <col min="6922" max="6923" width="21" style="4" customWidth="1"/>
    <col min="6924" max="6924" width="2.140625" style="4" customWidth="1"/>
    <col min="6925" max="6925" width="3" style="4" customWidth="1"/>
    <col min="6926" max="7168" width="11.42578125" style="4" hidden="1"/>
    <col min="7169" max="7169" width="1.7109375" style="4" customWidth="1"/>
    <col min="7170" max="7170" width="2.7109375" style="4" customWidth="1"/>
    <col min="7171" max="7171" width="11.42578125" style="4" customWidth="1"/>
    <col min="7172" max="7172" width="39.42578125" style="4" customWidth="1"/>
    <col min="7173" max="7174" width="21" style="4" customWidth="1"/>
    <col min="7175" max="7175" width="4.140625" style="4" customWidth="1"/>
    <col min="7176" max="7176" width="11.42578125" style="4" customWidth="1"/>
    <col min="7177" max="7177" width="53.42578125" style="4" customWidth="1"/>
    <col min="7178" max="7179" width="21" style="4" customWidth="1"/>
    <col min="7180" max="7180" width="2.140625" style="4" customWidth="1"/>
    <col min="7181" max="7181" width="3" style="4" customWidth="1"/>
    <col min="7182" max="7424" width="11.42578125" style="4" hidden="1"/>
    <col min="7425" max="7425" width="1.7109375" style="4" customWidth="1"/>
    <col min="7426" max="7426" width="2.7109375" style="4" customWidth="1"/>
    <col min="7427" max="7427" width="11.42578125" style="4" customWidth="1"/>
    <col min="7428" max="7428" width="39.42578125" style="4" customWidth="1"/>
    <col min="7429" max="7430" width="21" style="4" customWidth="1"/>
    <col min="7431" max="7431" width="4.140625" style="4" customWidth="1"/>
    <col min="7432" max="7432" width="11.42578125" style="4" customWidth="1"/>
    <col min="7433" max="7433" width="53.42578125" style="4" customWidth="1"/>
    <col min="7434" max="7435" width="21" style="4" customWidth="1"/>
    <col min="7436" max="7436" width="2.140625" style="4" customWidth="1"/>
    <col min="7437" max="7437" width="3" style="4" customWidth="1"/>
    <col min="7438" max="7680" width="11.42578125" style="4" hidden="1"/>
    <col min="7681" max="7681" width="1.7109375" style="4" customWidth="1"/>
    <col min="7682" max="7682" width="2.7109375" style="4" customWidth="1"/>
    <col min="7683" max="7683" width="11.42578125" style="4" customWidth="1"/>
    <col min="7684" max="7684" width="39.42578125" style="4" customWidth="1"/>
    <col min="7685" max="7686" width="21" style="4" customWidth="1"/>
    <col min="7687" max="7687" width="4.140625" style="4" customWidth="1"/>
    <col min="7688" max="7688" width="11.42578125" style="4" customWidth="1"/>
    <col min="7689" max="7689" width="53.42578125" style="4" customWidth="1"/>
    <col min="7690" max="7691" width="21" style="4" customWidth="1"/>
    <col min="7692" max="7692" width="2.140625" style="4" customWidth="1"/>
    <col min="7693" max="7693" width="3" style="4" customWidth="1"/>
    <col min="7694" max="7936" width="11.42578125" style="4" hidden="1"/>
    <col min="7937" max="7937" width="1.7109375" style="4" customWidth="1"/>
    <col min="7938" max="7938" width="2.7109375" style="4" customWidth="1"/>
    <col min="7939" max="7939" width="11.42578125" style="4" customWidth="1"/>
    <col min="7940" max="7940" width="39.42578125" style="4" customWidth="1"/>
    <col min="7941" max="7942" width="21" style="4" customWidth="1"/>
    <col min="7943" max="7943" width="4.140625" style="4" customWidth="1"/>
    <col min="7944" max="7944" width="11.42578125" style="4" customWidth="1"/>
    <col min="7945" max="7945" width="53.42578125" style="4" customWidth="1"/>
    <col min="7946" max="7947" width="21" style="4" customWidth="1"/>
    <col min="7948" max="7948" width="2.140625" style="4" customWidth="1"/>
    <col min="7949" max="7949" width="3" style="4" customWidth="1"/>
    <col min="7950" max="8192" width="11.42578125" style="4" hidden="1"/>
    <col min="8193" max="8193" width="1.7109375" style="4" customWidth="1"/>
    <col min="8194" max="8194" width="2.7109375" style="4" customWidth="1"/>
    <col min="8195" max="8195" width="11.42578125" style="4" customWidth="1"/>
    <col min="8196" max="8196" width="39.42578125" style="4" customWidth="1"/>
    <col min="8197" max="8198" width="21" style="4" customWidth="1"/>
    <col min="8199" max="8199" width="4.140625" style="4" customWidth="1"/>
    <col min="8200" max="8200" width="11.42578125" style="4" customWidth="1"/>
    <col min="8201" max="8201" width="53.42578125" style="4" customWidth="1"/>
    <col min="8202" max="8203" width="21" style="4" customWidth="1"/>
    <col min="8204" max="8204" width="2.140625" style="4" customWidth="1"/>
    <col min="8205" max="8205" width="3" style="4" customWidth="1"/>
    <col min="8206" max="8448" width="11.42578125" style="4" hidden="1"/>
    <col min="8449" max="8449" width="1.7109375" style="4" customWidth="1"/>
    <col min="8450" max="8450" width="2.7109375" style="4" customWidth="1"/>
    <col min="8451" max="8451" width="11.42578125" style="4" customWidth="1"/>
    <col min="8452" max="8452" width="39.42578125" style="4" customWidth="1"/>
    <col min="8453" max="8454" width="21" style="4" customWidth="1"/>
    <col min="8455" max="8455" width="4.140625" style="4" customWidth="1"/>
    <col min="8456" max="8456" width="11.42578125" style="4" customWidth="1"/>
    <col min="8457" max="8457" width="53.42578125" style="4" customWidth="1"/>
    <col min="8458" max="8459" width="21" style="4" customWidth="1"/>
    <col min="8460" max="8460" width="2.140625" style="4" customWidth="1"/>
    <col min="8461" max="8461" width="3" style="4" customWidth="1"/>
    <col min="8462" max="8704" width="11.42578125" style="4" hidden="1"/>
    <col min="8705" max="8705" width="1.7109375" style="4" customWidth="1"/>
    <col min="8706" max="8706" width="2.7109375" style="4" customWidth="1"/>
    <col min="8707" max="8707" width="11.42578125" style="4" customWidth="1"/>
    <col min="8708" max="8708" width="39.42578125" style="4" customWidth="1"/>
    <col min="8709" max="8710" width="21" style="4" customWidth="1"/>
    <col min="8711" max="8711" width="4.140625" style="4" customWidth="1"/>
    <col min="8712" max="8712" width="11.42578125" style="4" customWidth="1"/>
    <col min="8713" max="8713" width="53.42578125" style="4" customWidth="1"/>
    <col min="8714" max="8715" width="21" style="4" customWidth="1"/>
    <col min="8716" max="8716" width="2.140625" style="4" customWidth="1"/>
    <col min="8717" max="8717" width="3" style="4" customWidth="1"/>
    <col min="8718" max="8960" width="11.42578125" style="4" hidden="1"/>
    <col min="8961" max="8961" width="1.7109375" style="4" customWidth="1"/>
    <col min="8962" max="8962" width="2.7109375" style="4" customWidth="1"/>
    <col min="8963" max="8963" width="11.42578125" style="4" customWidth="1"/>
    <col min="8964" max="8964" width="39.42578125" style="4" customWidth="1"/>
    <col min="8965" max="8966" width="21" style="4" customWidth="1"/>
    <col min="8967" max="8967" width="4.140625" style="4" customWidth="1"/>
    <col min="8968" max="8968" width="11.42578125" style="4" customWidth="1"/>
    <col min="8969" max="8969" width="53.42578125" style="4" customWidth="1"/>
    <col min="8970" max="8971" width="21" style="4" customWidth="1"/>
    <col min="8972" max="8972" width="2.140625" style="4" customWidth="1"/>
    <col min="8973" max="8973" width="3" style="4" customWidth="1"/>
    <col min="8974" max="9216" width="11.42578125" style="4" hidden="1"/>
    <col min="9217" max="9217" width="1.7109375" style="4" customWidth="1"/>
    <col min="9218" max="9218" width="2.7109375" style="4" customWidth="1"/>
    <col min="9219" max="9219" width="11.42578125" style="4" customWidth="1"/>
    <col min="9220" max="9220" width="39.42578125" style="4" customWidth="1"/>
    <col min="9221" max="9222" width="21" style="4" customWidth="1"/>
    <col min="9223" max="9223" width="4.140625" style="4" customWidth="1"/>
    <col min="9224" max="9224" width="11.42578125" style="4" customWidth="1"/>
    <col min="9225" max="9225" width="53.42578125" style="4" customWidth="1"/>
    <col min="9226" max="9227" width="21" style="4" customWidth="1"/>
    <col min="9228" max="9228" width="2.140625" style="4" customWidth="1"/>
    <col min="9229" max="9229" width="3" style="4" customWidth="1"/>
    <col min="9230" max="9472" width="11.42578125" style="4" hidden="1"/>
    <col min="9473" max="9473" width="1.7109375" style="4" customWidth="1"/>
    <col min="9474" max="9474" width="2.7109375" style="4" customWidth="1"/>
    <col min="9475" max="9475" width="11.42578125" style="4" customWidth="1"/>
    <col min="9476" max="9476" width="39.42578125" style="4" customWidth="1"/>
    <col min="9477" max="9478" width="21" style="4" customWidth="1"/>
    <col min="9479" max="9479" width="4.140625" style="4" customWidth="1"/>
    <col min="9480" max="9480" width="11.42578125" style="4" customWidth="1"/>
    <col min="9481" max="9481" width="53.42578125" style="4" customWidth="1"/>
    <col min="9482" max="9483" width="21" style="4" customWidth="1"/>
    <col min="9484" max="9484" width="2.140625" style="4" customWidth="1"/>
    <col min="9485" max="9485" width="3" style="4" customWidth="1"/>
    <col min="9486" max="9728" width="11.42578125" style="4" hidden="1"/>
    <col min="9729" max="9729" width="1.7109375" style="4" customWidth="1"/>
    <col min="9730" max="9730" width="2.7109375" style="4" customWidth="1"/>
    <col min="9731" max="9731" width="11.42578125" style="4" customWidth="1"/>
    <col min="9732" max="9732" width="39.42578125" style="4" customWidth="1"/>
    <col min="9733" max="9734" width="21" style="4" customWidth="1"/>
    <col min="9735" max="9735" width="4.140625" style="4" customWidth="1"/>
    <col min="9736" max="9736" width="11.42578125" style="4" customWidth="1"/>
    <col min="9737" max="9737" width="53.42578125" style="4" customWidth="1"/>
    <col min="9738" max="9739" width="21" style="4" customWidth="1"/>
    <col min="9740" max="9740" width="2.140625" style="4" customWidth="1"/>
    <col min="9741" max="9741" width="3" style="4" customWidth="1"/>
    <col min="9742" max="9984" width="11.42578125" style="4" hidden="1"/>
    <col min="9985" max="9985" width="1.7109375" style="4" customWidth="1"/>
    <col min="9986" max="9986" width="2.7109375" style="4" customWidth="1"/>
    <col min="9987" max="9987" width="11.42578125" style="4" customWidth="1"/>
    <col min="9988" max="9988" width="39.42578125" style="4" customWidth="1"/>
    <col min="9989" max="9990" width="21" style="4" customWidth="1"/>
    <col min="9991" max="9991" width="4.140625" style="4" customWidth="1"/>
    <col min="9992" max="9992" width="11.42578125" style="4" customWidth="1"/>
    <col min="9993" max="9993" width="53.42578125" style="4" customWidth="1"/>
    <col min="9994" max="9995" width="21" style="4" customWidth="1"/>
    <col min="9996" max="9996" width="2.140625" style="4" customWidth="1"/>
    <col min="9997" max="9997" width="3" style="4" customWidth="1"/>
    <col min="9998" max="10240" width="11.42578125" style="4" hidden="1"/>
    <col min="10241" max="10241" width="1.7109375" style="4" customWidth="1"/>
    <col min="10242" max="10242" width="2.7109375" style="4" customWidth="1"/>
    <col min="10243" max="10243" width="11.42578125" style="4" customWidth="1"/>
    <col min="10244" max="10244" width="39.42578125" style="4" customWidth="1"/>
    <col min="10245" max="10246" width="21" style="4" customWidth="1"/>
    <col min="10247" max="10247" width="4.140625" style="4" customWidth="1"/>
    <col min="10248" max="10248" width="11.42578125" style="4" customWidth="1"/>
    <col min="10249" max="10249" width="53.42578125" style="4" customWidth="1"/>
    <col min="10250" max="10251" width="21" style="4" customWidth="1"/>
    <col min="10252" max="10252" width="2.140625" style="4" customWidth="1"/>
    <col min="10253" max="10253" width="3" style="4" customWidth="1"/>
    <col min="10254" max="10496" width="11.42578125" style="4" hidden="1"/>
    <col min="10497" max="10497" width="1.7109375" style="4" customWidth="1"/>
    <col min="10498" max="10498" width="2.7109375" style="4" customWidth="1"/>
    <col min="10499" max="10499" width="11.42578125" style="4" customWidth="1"/>
    <col min="10500" max="10500" width="39.42578125" style="4" customWidth="1"/>
    <col min="10501" max="10502" width="21" style="4" customWidth="1"/>
    <col min="10503" max="10503" width="4.140625" style="4" customWidth="1"/>
    <col min="10504" max="10504" width="11.42578125" style="4" customWidth="1"/>
    <col min="10505" max="10505" width="53.42578125" style="4" customWidth="1"/>
    <col min="10506" max="10507" width="21" style="4" customWidth="1"/>
    <col min="10508" max="10508" width="2.140625" style="4" customWidth="1"/>
    <col min="10509" max="10509" width="3" style="4" customWidth="1"/>
    <col min="10510" max="10752" width="11.42578125" style="4" hidden="1"/>
    <col min="10753" max="10753" width="1.7109375" style="4" customWidth="1"/>
    <col min="10754" max="10754" width="2.7109375" style="4" customWidth="1"/>
    <col min="10755" max="10755" width="11.42578125" style="4" customWidth="1"/>
    <col min="10756" max="10756" width="39.42578125" style="4" customWidth="1"/>
    <col min="10757" max="10758" width="21" style="4" customWidth="1"/>
    <col min="10759" max="10759" width="4.140625" style="4" customWidth="1"/>
    <col min="10760" max="10760" width="11.42578125" style="4" customWidth="1"/>
    <col min="10761" max="10761" width="53.42578125" style="4" customWidth="1"/>
    <col min="10762" max="10763" width="21" style="4" customWidth="1"/>
    <col min="10764" max="10764" width="2.140625" style="4" customWidth="1"/>
    <col min="10765" max="10765" width="3" style="4" customWidth="1"/>
    <col min="10766" max="11008" width="11.42578125" style="4" hidden="1"/>
    <col min="11009" max="11009" width="1.7109375" style="4" customWidth="1"/>
    <col min="11010" max="11010" width="2.7109375" style="4" customWidth="1"/>
    <col min="11011" max="11011" width="11.42578125" style="4" customWidth="1"/>
    <col min="11012" max="11012" width="39.42578125" style="4" customWidth="1"/>
    <col min="11013" max="11014" width="21" style="4" customWidth="1"/>
    <col min="11015" max="11015" width="4.140625" style="4" customWidth="1"/>
    <col min="11016" max="11016" width="11.42578125" style="4" customWidth="1"/>
    <col min="11017" max="11017" width="53.42578125" style="4" customWidth="1"/>
    <col min="11018" max="11019" width="21" style="4" customWidth="1"/>
    <col min="11020" max="11020" width="2.140625" style="4" customWidth="1"/>
    <col min="11021" max="11021" width="3" style="4" customWidth="1"/>
    <col min="11022" max="11264" width="11.42578125" style="4" hidden="1"/>
    <col min="11265" max="11265" width="1.7109375" style="4" customWidth="1"/>
    <col min="11266" max="11266" width="2.7109375" style="4" customWidth="1"/>
    <col min="11267" max="11267" width="11.42578125" style="4" customWidth="1"/>
    <col min="11268" max="11268" width="39.42578125" style="4" customWidth="1"/>
    <col min="11269" max="11270" width="21" style="4" customWidth="1"/>
    <col min="11271" max="11271" width="4.140625" style="4" customWidth="1"/>
    <col min="11272" max="11272" width="11.42578125" style="4" customWidth="1"/>
    <col min="11273" max="11273" width="53.42578125" style="4" customWidth="1"/>
    <col min="11274" max="11275" width="21" style="4" customWidth="1"/>
    <col min="11276" max="11276" width="2.140625" style="4" customWidth="1"/>
    <col min="11277" max="11277" width="3" style="4" customWidth="1"/>
    <col min="11278" max="11520" width="11.42578125" style="4" hidden="1"/>
    <col min="11521" max="11521" width="1.7109375" style="4" customWidth="1"/>
    <col min="11522" max="11522" width="2.7109375" style="4" customWidth="1"/>
    <col min="11523" max="11523" width="11.42578125" style="4" customWidth="1"/>
    <col min="11524" max="11524" width="39.42578125" style="4" customWidth="1"/>
    <col min="11525" max="11526" width="21" style="4" customWidth="1"/>
    <col min="11527" max="11527" width="4.140625" style="4" customWidth="1"/>
    <col min="11528" max="11528" width="11.42578125" style="4" customWidth="1"/>
    <col min="11529" max="11529" width="53.42578125" style="4" customWidth="1"/>
    <col min="11530" max="11531" width="21" style="4" customWidth="1"/>
    <col min="11532" max="11532" width="2.140625" style="4" customWidth="1"/>
    <col min="11533" max="11533" width="3" style="4" customWidth="1"/>
    <col min="11534" max="11776" width="11.42578125" style="4" hidden="1"/>
    <col min="11777" max="11777" width="1.7109375" style="4" customWidth="1"/>
    <col min="11778" max="11778" width="2.7109375" style="4" customWidth="1"/>
    <col min="11779" max="11779" width="11.42578125" style="4" customWidth="1"/>
    <col min="11780" max="11780" width="39.42578125" style="4" customWidth="1"/>
    <col min="11781" max="11782" width="21" style="4" customWidth="1"/>
    <col min="11783" max="11783" width="4.140625" style="4" customWidth="1"/>
    <col min="11784" max="11784" width="11.42578125" style="4" customWidth="1"/>
    <col min="11785" max="11785" width="53.42578125" style="4" customWidth="1"/>
    <col min="11786" max="11787" width="21" style="4" customWidth="1"/>
    <col min="11788" max="11788" width="2.140625" style="4" customWidth="1"/>
    <col min="11789" max="11789" width="3" style="4" customWidth="1"/>
    <col min="11790" max="12032" width="11.42578125" style="4" hidden="1"/>
    <col min="12033" max="12033" width="1.7109375" style="4" customWidth="1"/>
    <col min="12034" max="12034" width="2.7109375" style="4" customWidth="1"/>
    <col min="12035" max="12035" width="11.42578125" style="4" customWidth="1"/>
    <col min="12036" max="12036" width="39.42578125" style="4" customWidth="1"/>
    <col min="12037" max="12038" width="21" style="4" customWidth="1"/>
    <col min="12039" max="12039" width="4.140625" style="4" customWidth="1"/>
    <col min="12040" max="12040" width="11.42578125" style="4" customWidth="1"/>
    <col min="12041" max="12041" width="53.42578125" style="4" customWidth="1"/>
    <col min="12042" max="12043" width="21" style="4" customWidth="1"/>
    <col min="12044" max="12044" width="2.140625" style="4" customWidth="1"/>
    <col min="12045" max="12045" width="3" style="4" customWidth="1"/>
    <col min="12046" max="12288" width="11.42578125" style="4" hidden="1"/>
    <col min="12289" max="12289" width="1.7109375" style="4" customWidth="1"/>
    <col min="12290" max="12290" width="2.7109375" style="4" customWidth="1"/>
    <col min="12291" max="12291" width="11.42578125" style="4" customWidth="1"/>
    <col min="12292" max="12292" width="39.42578125" style="4" customWidth="1"/>
    <col min="12293" max="12294" width="21" style="4" customWidth="1"/>
    <col min="12295" max="12295" width="4.140625" style="4" customWidth="1"/>
    <col min="12296" max="12296" width="11.42578125" style="4" customWidth="1"/>
    <col min="12297" max="12297" width="53.42578125" style="4" customWidth="1"/>
    <col min="12298" max="12299" width="21" style="4" customWidth="1"/>
    <col min="12300" max="12300" width="2.140625" style="4" customWidth="1"/>
    <col min="12301" max="12301" width="3" style="4" customWidth="1"/>
    <col min="12302" max="12544" width="11.42578125" style="4" hidden="1"/>
    <col min="12545" max="12545" width="1.7109375" style="4" customWidth="1"/>
    <col min="12546" max="12546" width="2.7109375" style="4" customWidth="1"/>
    <col min="12547" max="12547" width="11.42578125" style="4" customWidth="1"/>
    <col min="12548" max="12548" width="39.42578125" style="4" customWidth="1"/>
    <col min="12549" max="12550" width="21" style="4" customWidth="1"/>
    <col min="12551" max="12551" width="4.140625" style="4" customWidth="1"/>
    <col min="12552" max="12552" width="11.42578125" style="4" customWidth="1"/>
    <col min="12553" max="12553" width="53.42578125" style="4" customWidth="1"/>
    <col min="12554" max="12555" width="21" style="4" customWidth="1"/>
    <col min="12556" max="12556" width="2.140625" style="4" customWidth="1"/>
    <col min="12557" max="12557" width="3" style="4" customWidth="1"/>
    <col min="12558" max="12800" width="11.42578125" style="4" hidden="1"/>
    <col min="12801" max="12801" width="1.7109375" style="4" customWidth="1"/>
    <col min="12802" max="12802" width="2.7109375" style="4" customWidth="1"/>
    <col min="12803" max="12803" width="11.42578125" style="4" customWidth="1"/>
    <col min="12804" max="12804" width="39.42578125" style="4" customWidth="1"/>
    <col min="12805" max="12806" width="21" style="4" customWidth="1"/>
    <col min="12807" max="12807" width="4.140625" style="4" customWidth="1"/>
    <col min="12808" max="12808" width="11.42578125" style="4" customWidth="1"/>
    <col min="12809" max="12809" width="53.42578125" style="4" customWidth="1"/>
    <col min="12810" max="12811" width="21" style="4" customWidth="1"/>
    <col min="12812" max="12812" width="2.140625" style="4" customWidth="1"/>
    <col min="12813" max="12813" width="3" style="4" customWidth="1"/>
    <col min="12814" max="13056" width="11.42578125" style="4" hidden="1"/>
    <col min="13057" max="13057" width="1.7109375" style="4" customWidth="1"/>
    <col min="13058" max="13058" width="2.7109375" style="4" customWidth="1"/>
    <col min="13059" max="13059" width="11.42578125" style="4" customWidth="1"/>
    <col min="13060" max="13060" width="39.42578125" style="4" customWidth="1"/>
    <col min="13061" max="13062" width="21" style="4" customWidth="1"/>
    <col min="13063" max="13063" width="4.140625" style="4" customWidth="1"/>
    <col min="13064" max="13064" width="11.42578125" style="4" customWidth="1"/>
    <col min="13065" max="13065" width="53.42578125" style="4" customWidth="1"/>
    <col min="13066" max="13067" width="21" style="4" customWidth="1"/>
    <col min="13068" max="13068" width="2.140625" style="4" customWidth="1"/>
    <col min="13069" max="13069" width="3" style="4" customWidth="1"/>
    <col min="13070" max="13312" width="11.42578125" style="4" hidden="1"/>
    <col min="13313" max="13313" width="1.7109375" style="4" customWidth="1"/>
    <col min="13314" max="13314" width="2.7109375" style="4" customWidth="1"/>
    <col min="13315" max="13315" width="11.42578125" style="4" customWidth="1"/>
    <col min="13316" max="13316" width="39.42578125" style="4" customWidth="1"/>
    <col min="13317" max="13318" width="21" style="4" customWidth="1"/>
    <col min="13319" max="13319" width="4.140625" style="4" customWidth="1"/>
    <col min="13320" max="13320" width="11.42578125" style="4" customWidth="1"/>
    <col min="13321" max="13321" width="53.42578125" style="4" customWidth="1"/>
    <col min="13322" max="13323" width="21" style="4" customWidth="1"/>
    <col min="13324" max="13324" width="2.140625" style="4" customWidth="1"/>
    <col min="13325" max="13325" width="3" style="4" customWidth="1"/>
    <col min="13326" max="13568" width="11.42578125" style="4" hidden="1"/>
    <col min="13569" max="13569" width="1.7109375" style="4" customWidth="1"/>
    <col min="13570" max="13570" width="2.7109375" style="4" customWidth="1"/>
    <col min="13571" max="13571" width="11.42578125" style="4" customWidth="1"/>
    <col min="13572" max="13572" width="39.42578125" style="4" customWidth="1"/>
    <col min="13573" max="13574" width="21" style="4" customWidth="1"/>
    <col min="13575" max="13575" width="4.140625" style="4" customWidth="1"/>
    <col min="13576" max="13576" width="11.42578125" style="4" customWidth="1"/>
    <col min="13577" max="13577" width="53.42578125" style="4" customWidth="1"/>
    <col min="13578" max="13579" width="21" style="4" customWidth="1"/>
    <col min="13580" max="13580" width="2.140625" style="4" customWidth="1"/>
    <col min="13581" max="13581" width="3" style="4" customWidth="1"/>
    <col min="13582" max="13824" width="11.42578125" style="4" hidden="1"/>
    <col min="13825" max="13825" width="1.7109375" style="4" customWidth="1"/>
    <col min="13826" max="13826" width="2.7109375" style="4" customWidth="1"/>
    <col min="13827" max="13827" width="11.42578125" style="4" customWidth="1"/>
    <col min="13828" max="13828" width="39.42578125" style="4" customWidth="1"/>
    <col min="13829" max="13830" width="21" style="4" customWidth="1"/>
    <col min="13831" max="13831" width="4.140625" style="4" customWidth="1"/>
    <col min="13832" max="13832" width="11.42578125" style="4" customWidth="1"/>
    <col min="13833" max="13833" width="53.42578125" style="4" customWidth="1"/>
    <col min="13834" max="13835" width="21" style="4" customWidth="1"/>
    <col min="13836" max="13836" width="2.140625" style="4" customWidth="1"/>
    <col min="13837" max="13837" width="3" style="4" customWidth="1"/>
    <col min="13838" max="14080" width="11.42578125" style="4" hidden="1"/>
    <col min="14081" max="14081" width="1.7109375" style="4" customWidth="1"/>
    <col min="14082" max="14082" width="2.7109375" style="4" customWidth="1"/>
    <col min="14083" max="14083" width="11.42578125" style="4" customWidth="1"/>
    <col min="14084" max="14084" width="39.42578125" style="4" customWidth="1"/>
    <col min="14085" max="14086" width="21" style="4" customWidth="1"/>
    <col min="14087" max="14087" width="4.140625" style="4" customWidth="1"/>
    <col min="14088" max="14088" width="11.42578125" style="4" customWidth="1"/>
    <col min="14089" max="14089" width="53.42578125" style="4" customWidth="1"/>
    <col min="14090" max="14091" width="21" style="4" customWidth="1"/>
    <col min="14092" max="14092" width="2.140625" style="4" customWidth="1"/>
    <col min="14093" max="14093" width="3" style="4" customWidth="1"/>
    <col min="14094" max="14336" width="11.42578125" style="4" hidden="1"/>
    <col min="14337" max="14337" width="1.7109375" style="4" customWidth="1"/>
    <col min="14338" max="14338" width="2.7109375" style="4" customWidth="1"/>
    <col min="14339" max="14339" width="11.42578125" style="4" customWidth="1"/>
    <col min="14340" max="14340" width="39.42578125" style="4" customWidth="1"/>
    <col min="14341" max="14342" width="21" style="4" customWidth="1"/>
    <col min="14343" max="14343" width="4.140625" style="4" customWidth="1"/>
    <col min="14344" max="14344" width="11.42578125" style="4" customWidth="1"/>
    <col min="14345" max="14345" width="53.42578125" style="4" customWidth="1"/>
    <col min="14346" max="14347" width="21" style="4" customWidth="1"/>
    <col min="14348" max="14348" width="2.140625" style="4" customWidth="1"/>
    <col min="14349" max="14349" width="3" style="4" customWidth="1"/>
    <col min="14350" max="14592" width="11.42578125" style="4" hidden="1"/>
    <col min="14593" max="14593" width="1.7109375" style="4" customWidth="1"/>
    <col min="14594" max="14594" width="2.7109375" style="4" customWidth="1"/>
    <col min="14595" max="14595" width="11.42578125" style="4" customWidth="1"/>
    <col min="14596" max="14596" width="39.42578125" style="4" customWidth="1"/>
    <col min="14597" max="14598" width="21" style="4" customWidth="1"/>
    <col min="14599" max="14599" width="4.140625" style="4" customWidth="1"/>
    <col min="14600" max="14600" width="11.42578125" style="4" customWidth="1"/>
    <col min="14601" max="14601" width="53.42578125" style="4" customWidth="1"/>
    <col min="14602" max="14603" width="21" style="4" customWidth="1"/>
    <col min="14604" max="14604" width="2.140625" style="4" customWidth="1"/>
    <col min="14605" max="14605" width="3" style="4" customWidth="1"/>
    <col min="14606" max="14848" width="11.42578125" style="4" hidden="1"/>
    <col min="14849" max="14849" width="1.7109375" style="4" customWidth="1"/>
    <col min="14850" max="14850" width="2.7109375" style="4" customWidth="1"/>
    <col min="14851" max="14851" width="11.42578125" style="4" customWidth="1"/>
    <col min="14852" max="14852" width="39.42578125" style="4" customWidth="1"/>
    <col min="14853" max="14854" width="21" style="4" customWidth="1"/>
    <col min="14855" max="14855" width="4.140625" style="4" customWidth="1"/>
    <col min="14856" max="14856" width="11.42578125" style="4" customWidth="1"/>
    <col min="14857" max="14857" width="53.42578125" style="4" customWidth="1"/>
    <col min="14858" max="14859" width="21" style="4" customWidth="1"/>
    <col min="14860" max="14860" width="2.140625" style="4" customWidth="1"/>
    <col min="14861" max="14861" width="3" style="4" customWidth="1"/>
    <col min="14862" max="15104" width="11.42578125" style="4" hidden="1"/>
    <col min="15105" max="15105" width="1.7109375" style="4" customWidth="1"/>
    <col min="15106" max="15106" width="2.7109375" style="4" customWidth="1"/>
    <col min="15107" max="15107" width="11.42578125" style="4" customWidth="1"/>
    <col min="15108" max="15108" width="39.42578125" style="4" customWidth="1"/>
    <col min="15109" max="15110" width="21" style="4" customWidth="1"/>
    <col min="15111" max="15111" width="4.140625" style="4" customWidth="1"/>
    <col min="15112" max="15112" width="11.42578125" style="4" customWidth="1"/>
    <col min="15113" max="15113" width="53.42578125" style="4" customWidth="1"/>
    <col min="15114" max="15115" width="21" style="4" customWidth="1"/>
    <col min="15116" max="15116" width="2.140625" style="4" customWidth="1"/>
    <col min="15117" max="15117" width="3" style="4" customWidth="1"/>
    <col min="15118" max="15360" width="11.42578125" style="4" hidden="1"/>
    <col min="15361" max="15361" width="1.7109375" style="4" customWidth="1"/>
    <col min="15362" max="15362" width="2.7109375" style="4" customWidth="1"/>
    <col min="15363" max="15363" width="11.42578125" style="4" customWidth="1"/>
    <col min="15364" max="15364" width="39.42578125" style="4" customWidth="1"/>
    <col min="15365" max="15366" width="21" style="4" customWidth="1"/>
    <col min="15367" max="15367" width="4.140625" style="4" customWidth="1"/>
    <col min="15368" max="15368" width="11.42578125" style="4" customWidth="1"/>
    <col min="15369" max="15369" width="53.42578125" style="4" customWidth="1"/>
    <col min="15370" max="15371" width="21" style="4" customWidth="1"/>
    <col min="15372" max="15372" width="2.140625" style="4" customWidth="1"/>
    <col min="15373" max="15373" width="3" style="4" customWidth="1"/>
    <col min="15374" max="15616" width="11.42578125" style="4" hidden="1"/>
    <col min="15617" max="15617" width="1.7109375" style="4" customWidth="1"/>
    <col min="15618" max="15618" width="2.7109375" style="4" customWidth="1"/>
    <col min="15619" max="15619" width="11.42578125" style="4" customWidth="1"/>
    <col min="15620" max="15620" width="39.42578125" style="4" customWidth="1"/>
    <col min="15621" max="15622" width="21" style="4" customWidth="1"/>
    <col min="15623" max="15623" width="4.140625" style="4" customWidth="1"/>
    <col min="15624" max="15624" width="11.42578125" style="4" customWidth="1"/>
    <col min="15625" max="15625" width="53.42578125" style="4" customWidth="1"/>
    <col min="15626" max="15627" width="21" style="4" customWidth="1"/>
    <col min="15628" max="15628" width="2.140625" style="4" customWidth="1"/>
    <col min="15629" max="15629" width="3" style="4" customWidth="1"/>
    <col min="15630" max="15872" width="11.42578125" style="4" hidden="1"/>
    <col min="15873" max="15873" width="1.7109375" style="4" customWidth="1"/>
    <col min="15874" max="15874" width="2.7109375" style="4" customWidth="1"/>
    <col min="15875" max="15875" width="11.42578125" style="4" customWidth="1"/>
    <col min="15876" max="15876" width="39.42578125" style="4" customWidth="1"/>
    <col min="15877" max="15878" width="21" style="4" customWidth="1"/>
    <col min="15879" max="15879" width="4.140625" style="4" customWidth="1"/>
    <col min="15880" max="15880" width="11.42578125" style="4" customWidth="1"/>
    <col min="15881" max="15881" width="53.42578125" style="4" customWidth="1"/>
    <col min="15882" max="15883" width="21" style="4" customWidth="1"/>
    <col min="15884" max="15884" width="2.140625" style="4" customWidth="1"/>
    <col min="15885" max="15885" width="3" style="4" customWidth="1"/>
    <col min="15886" max="16128" width="11.42578125" style="4" hidden="1"/>
    <col min="16129" max="16129" width="1.7109375" style="4" customWidth="1"/>
    <col min="16130" max="16130" width="2.7109375" style="4" customWidth="1"/>
    <col min="16131" max="16131" width="11.42578125" style="4" customWidth="1"/>
    <col min="16132" max="16132" width="39.42578125" style="4" customWidth="1"/>
    <col min="16133" max="16134" width="21" style="4" customWidth="1"/>
    <col min="16135" max="16135" width="4.140625" style="4" customWidth="1"/>
    <col min="16136" max="16136" width="11.42578125" style="4" customWidth="1"/>
    <col min="16137" max="16137" width="53.42578125" style="4" customWidth="1"/>
    <col min="16138" max="16139" width="21" style="4" customWidth="1"/>
    <col min="16140" max="16140" width="2.140625" style="4" customWidth="1"/>
    <col min="16141" max="16141" width="3" style="4" customWidth="1"/>
    <col min="16142" max="16384" width="11.42578125" style="4" hidden="1"/>
  </cols>
  <sheetData>
    <row r="1" spans="2:13" x14ac:dyDescent="0.2">
      <c r="B1" s="61"/>
      <c r="C1" s="62"/>
      <c r="D1" s="61"/>
      <c r="E1" s="63"/>
      <c r="F1" s="63"/>
      <c r="G1" s="64"/>
      <c r="H1" s="63"/>
      <c r="I1" s="63"/>
      <c r="J1" s="63"/>
      <c r="K1" s="61"/>
      <c r="L1" s="61"/>
      <c r="M1" s="61"/>
    </row>
    <row r="2" spans="2:13" x14ac:dyDescent="0.2">
      <c r="B2" s="65"/>
      <c r="C2" s="66"/>
      <c r="D2" s="566" t="s">
        <v>58</v>
      </c>
      <c r="E2" s="566"/>
      <c r="F2" s="566"/>
      <c r="G2" s="566"/>
      <c r="H2" s="566"/>
      <c r="I2" s="566"/>
      <c r="J2" s="566"/>
      <c r="K2" s="66"/>
      <c r="L2" s="66"/>
      <c r="M2" s="61"/>
    </row>
    <row r="3" spans="2:13" x14ac:dyDescent="0.2">
      <c r="B3" s="65"/>
      <c r="C3" s="66"/>
      <c r="D3" s="566" t="s">
        <v>62</v>
      </c>
      <c r="E3" s="566"/>
      <c r="F3" s="566"/>
      <c r="G3" s="566"/>
      <c r="H3" s="566"/>
      <c r="I3" s="566"/>
      <c r="J3" s="566"/>
      <c r="K3" s="66"/>
      <c r="L3" s="66"/>
      <c r="M3" s="61"/>
    </row>
    <row r="4" spans="2:13" x14ac:dyDescent="0.2">
      <c r="B4" s="65"/>
      <c r="C4" s="66"/>
      <c r="D4" s="566" t="s">
        <v>63</v>
      </c>
      <c r="E4" s="566"/>
      <c r="F4" s="566"/>
      <c r="G4" s="566"/>
      <c r="H4" s="566"/>
      <c r="I4" s="566"/>
      <c r="J4" s="566"/>
      <c r="K4" s="66"/>
      <c r="L4" s="66"/>
      <c r="M4" s="61"/>
    </row>
    <row r="5" spans="2:13" x14ac:dyDescent="0.2">
      <c r="B5" s="65"/>
      <c r="C5" s="67"/>
      <c r="D5" s="615" t="s">
        <v>60</v>
      </c>
      <c r="E5" s="615"/>
      <c r="F5" s="615"/>
      <c r="G5" s="615"/>
      <c r="H5" s="615"/>
      <c r="I5" s="615"/>
      <c r="J5" s="615"/>
      <c r="K5" s="67"/>
      <c r="L5" s="67"/>
      <c r="M5" s="61"/>
    </row>
    <row r="6" spans="2:13" x14ac:dyDescent="0.2">
      <c r="B6" s="68"/>
      <c r="C6" s="69" t="s">
        <v>61</v>
      </c>
      <c r="D6" s="568" t="s">
        <v>194</v>
      </c>
      <c r="E6" s="568"/>
      <c r="F6" s="568"/>
      <c r="G6" s="568"/>
      <c r="H6" s="568"/>
      <c r="I6" s="568"/>
      <c r="J6" s="568"/>
      <c r="K6" s="70"/>
      <c r="L6" s="61"/>
      <c r="M6" s="61"/>
    </row>
    <row r="7" spans="2:13" x14ac:dyDescent="0.2">
      <c r="B7" s="67"/>
      <c r="C7" s="67"/>
      <c r="D7" s="67"/>
      <c r="E7" s="67"/>
      <c r="F7" s="67"/>
      <c r="G7" s="71"/>
      <c r="H7" s="67"/>
      <c r="I7" s="67"/>
      <c r="J7" s="67"/>
      <c r="K7" s="67"/>
      <c r="L7" s="65"/>
      <c r="M7" s="61"/>
    </row>
    <row r="8" spans="2:13" x14ac:dyDescent="0.2">
      <c r="B8" s="67"/>
      <c r="C8" s="67"/>
      <c r="D8" s="67"/>
      <c r="E8" s="67"/>
      <c r="F8" s="67"/>
      <c r="G8" s="71"/>
      <c r="H8" s="67"/>
      <c r="I8" s="67"/>
      <c r="J8" s="67"/>
      <c r="K8" s="67"/>
      <c r="L8" s="61"/>
      <c r="M8" s="61"/>
    </row>
    <row r="9" spans="2:13" x14ac:dyDescent="0.2">
      <c r="B9" s="560"/>
      <c r="C9" s="562" t="s">
        <v>64</v>
      </c>
      <c r="D9" s="562"/>
      <c r="E9" s="72" t="s">
        <v>65</v>
      </c>
      <c r="F9" s="72"/>
      <c r="G9" s="564"/>
      <c r="H9" s="562" t="s">
        <v>64</v>
      </c>
      <c r="I9" s="562"/>
      <c r="J9" s="72" t="s">
        <v>65</v>
      </c>
      <c r="K9" s="72"/>
      <c r="L9" s="73"/>
      <c r="M9" s="61"/>
    </row>
    <row r="10" spans="2:13" x14ac:dyDescent="0.2">
      <c r="B10" s="561"/>
      <c r="C10" s="563"/>
      <c r="D10" s="563"/>
      <c r="E10" s="74">
        <v>2013</v>
      </c>
      <c r="F10" s="74">
        <v>2012</v>
      </c>
      <c r="G10" s="565"/>
      <c r="H10" s="563"/>
      <c r="I10" s="563"/>
      <c r="J10" s="74">
        <v>2013</v>
      </c>
      <c r="K10" s="74">
        <v>2012</v>
      </c>
      <c r="L10" s="75"/>
      <c r="M10" s="61"/>
    </row>
    <row r="11" spans="2:13" x14ac:dyDescent="0.2">
      <c r="B11" s="76"/>
      <c r="C11" s="67"/>
      <c r="D11" s="67"/>
      <c r="E11" s="67"/>
      <c r="F11" s="67"/>
      <c r="G11" s="71"/>
      <c r="H11" s="67"/>
      <c r="I11" s="67"/>
      <c r="J11" s="67"/>
      <c r="K11" s="67"/>
      <c r="L11" s="77"/>
      <c r="M11" s="61"/>
    </row>
    <row r="12" spans="2:13" x14ac:dyDescent="0.2">
      <c r="B12" s="76"/>
      <c r="C12" s="67"/>
      <c r="D12" s="67"/>
      <c r="E12" s="67"/>
      <c r="F12" s="67"/>
      <c r="G12" s="71"/>
      <c r="H12" s="67"/>
      <c r="I12" s="67"/>
      <c r="J12" s="67"/>
      <c r="K12" s="67"/>
      <c r="L12" s="77"/>
      <c r="M12" s="61"/>
    </row>
    <row r="13" spans="2:13" x14ac:dyDescent="0.2">
      <c r="B13" s="78"/>
      <c r="C13" s="570" t="s">
        <v>66</v>
      </c>
      <c r="D13" s="570"/>
      <c r="E13" s="79"/>
      <c r="F13" s="80"/>
      <c r="G13" s="81"/>
      <c r="H13" s="570" t="s">
        <v>67</v>
      </c>
      <c r="I13" s="570"/>
      <c r="J13" s="82"/>
      <c r="K13" s="82"/>
      <c r="L13" s="77"/>
      <c r="M13" s="61"/>
    </row>
    <row r="14" spans="2:13" x14ac:dyDescent="0.2">
      <c r="B14" s="78"/>
      <c r="C14" s="83"/>
      <c r="D14" s="82"/>
      <c r="E14" s="84"/>
      <c r="F14" s="84"/>
      <c r="G14" s="81"/>
      <c r="H14" s="83"/>
      <c r="I14" s="82"/>
      <c r="J14" s="56"/>
      <c r="K14" s="56"/>
      <c r="L14" s="77"/>
      <c r="M14" s="61"/>
    </row>
    <row r="15" spans="2:13" x14ac:dyDescent="0.2">
      <c r="B15" s="78"/>
      <c r="C15" s="571" t="s">
        <v>68</v>
      </c>
      <c r="D15" s="571"/>
      <c r="E15" s="84"/>
      <c r="F15" s="84"/>
      <c r="G15" s="81"/>
      <c r="H15" s="571" t="s">
        <v>69</v>
      </c>
      <c r="I15" s="571"/>
      <c r="J15" s="84"/>
      <c r="K15" s="84"/>
      <c r="L15" s="77"/>
      <c r="M15" s="61"/>
    </row>
    <row r="16" spans="2:13" x14ac:dyDescent="0.2">
      <c r="B16" s="78"/>
      <c r="C16" s="85"/>
      <c r="D16" s="86"/>
      <c r="E16" s="84"/>
      <c r="F16" s="84"/>
      <c r="G16" s="81"/>
      <c r="H16" s="85"/>
      <c r="I16" s="86"/>
      <c r="J16" s="84"/>
      <c r="K16" s="84"/>
      <c r="L16" s="77"/>
      <c r="M16" s="61"/>
    </row>
    <row r="17" spans="2:13" x14ac:dyDescent="0.2">
      <c r="B17" s="78"/>
      <c r="C17" s="572" t="s">
        <v>70</v>
      </c>
      <c r="D17" s="572"/>
      <c r="E17" s="35">
        <f>+'Edo Sit Finan'!G17</f>
        <v>13098788</v>
      </c>
      <c r="F17" s="35">
        <f>6000+1449218+2608403</f>
        <v>4063621</v>
      </c>
      <c r="G17" s="81"/>
      <c r="H17" s="572" t="s">
        <v>71</v>
      </c>
      <c r="I17" s="572"/>
      <c r="J17" s="35">
        <f>8271+916425</f>
        <v>924696</v>
      </c>
      <c r="K17" s="35">
        <f>205107+974729</f>
        <v>1179836</v>
      </c>
      <c r="L17" s="77"/>
      <c r="M17" s="61"/>
    </row>
    <row r="18" spans="2:13" x14ac:dyDescent="0.2">
      <c r="B18" s="78"/>
      <c r="C18" s="572" t="s">
        <v>72</v>
      </c>
      <c r="D18" s="572"/>
      <c r="E18" s="35">
        <f>+'Edo Sit Finan'!G18</f>
        <v>13200</v>
      </c>
      <c r="F18" s="35">
        <f>1687297+484+1857</f>
        <v>1689638</v>
      </c>
      <c r="G18" s="81"/>
      <c r="H18" s="572" t="s">
        <v>73</v>
      </c>
      <c r="I18" s="572"/>
      <c r="J18" s="35">
        <v>0</v>
      </c>
      <c r="K18" s="35">
        <v>0</v>
      </c>
      <c r="L18" s="77"/>
      <c r="M18" s="61"/>
    </row>
    <row r="19" spans="2:13" x14ac:dyDescent="0.2">
      <c r="B19" s="78"/>
      <c r="C19" s="572" t="s">
        <v>74</v>
      </c>
      <c r="D19" s="572"/>
      <c r="E19" s="35">
        <f>+'Edo Sit Finan'!G19</f>
        <v>313116</v>
      </c>
      <c r="F19" s="35">
        <v>33630</v>
      </c>
      <c r="G19" s="81"/>
      <c r="H19" s="572" t="s">
        <v>75</v>
      </c>
      <c r="I19" s="572"/>
      <c r="J19" s="35">
        <v>0</v>
      </c>
      <c r="K19" s="35">
        <v>0</v>
      </c>
      <c r="L19" s="77"/>
      <c r="M19" s="61"/>
    </row>
    <row r="20" spans="2:13" x14ac:dyDescent="0.2">
      <c r="B20" s="78"/>
      <c r="C20" s="572" t="s">
        <v>76</v>
      </c>
      <c r="D20" s="572"/>
      <c r="E20" s="35">
        <f>+'Edo Sit Finan'!G20</f>
        <v>0</v>
      </c>
      <c r="F20" s="35">
        <v>0</v>
      </c>
      <c r="G20" s="81"/>
      <c r="H20" s="572" t="s">
        <v>77</v>
      </c>
      <c r="I20" s="572"/>
      <c r="J20" s="35">
        <v>0</v>
      </c>
      <c r="K20" s="35">
        <v>0</v>
      </c>
      <c r="L20" s="77"/>
      <c r="M20" s="61"/>
    </row>
    <row r="21" spans="2:13" x14ac:dyDescent="0.2">
      <c r="B21" s="78"/>
      <c r="C21" s="572" t="s">
        <v>78</v>
      </c>
      <c r="D21" s="572"/>
      <c r="E21" s="35">
        <f>+'Edo Sit Finan'!G21</f>
        <v>0</v>
      </c>
      <c r="F21" s="35">
        <v>0</v>
      </c>
      <c r="G21" s="81"/>
      <c r="H21" s="572" t="s">
        <v>79</v>
      </c>
      <c r="I21" s="572"/>
      <c r="J21" s="35">
        <v>0</v>
      </c>
      <c r="K21" s="35">
        <v>0</v>
      </c>
      <c r="L21" s="77"/>
      <c r="M21" s="61"/>
    </row>
    <row r="22" spans="2:13" x14ac:dyDescent="0.2">
      <c r="B22" s="78"/>
      <c r="C22" s="572" t="s">
        <v>80</v>
      </c>
      <c r="D22" s="572"/>
      <c r="E22" s="35">
        <f>+'Edo Sit Finan'!G22</f>
        <v>0</v>
      </c>
      <c r="F22" s="35">
        <v>0</v>
      </c>
      <c r="G22" s="81"/>
      <c r="H22" s="572" t="s">
        <v>81</v>
      </c>
      <c r="I22" s="572"/>
      <c r="J22" s="35">
        <v>0</v>
      </c>
      <c r="K22" s="35">
        <v>0</v>
      </c>
      <c r="L22" s="77"/>
      <c r="M22" s="61"/>
    </row>
    <row r="23" spans="2:13" x14ac:dyDescent="0.2">
      <c r="B23" s="78"/>
      <c r="C23" s="572" t="s">
        <v>82</v>
      </c>
      <c r="D23" s="572"/>
      <c r="E23" s="35">
        <f>+'Edo Sit Finan'!G23</f>
        <v>0</v>
      </c>
      <c r="F23" s="35">
        <v>27345</v>
      </c>
      <c r="G23" s="81"/>
      <c r="H23" s="572" t="s">
        <v>83</v>
      </c>
      <c r="I23" s="572"/>
      <c r="J23" s="35">
        <v>0</v>
      </c>
      <c r="K23" s="35">
        <v>0</v>
      </c>
      <c r="L23" s="77"/>
      <c r="M23" s="61"/>
    </row>
    <row r="24" spans="2:13" x14ac:dyDescent="0.2">
      <c r="B24" s="78"/>
      <c r="C24" s="87"/>
      <c r="D24" s="88"/>
      <c r="E24" s="89"/>
      <c r="F24" s="89"/>
      <c r="G24" s="81"/>
      <c r="H24" s="572" t="s">
        <v>84</v>
      </c>
      <c r="I24" s="572"/>
      <c r="J24" s="35">
        <v>700</v>
      </c>
      <c r="K24" s="35">
        <v>53211</v>
      </c>
      <c r="L24" s="77"/>
      <c r="M24" s="61"/>
    </row>
    <row r="25" spans="2:13" x14ac:dyDescent="0.2">
      <c r="B25" s="90"/>
      <c r="C25" s="571" t="s">
        <v>85</v>
      </c>
      <c r="D25" s="571"/>
      <c r="E25" s="56">
        <f>SUM(E17:E24)</f>
        <v>13425104</v>
      </c>
      <c r="F25" s="56">
        <f>SUM(F17:F24)</f>
        <v>5814234</v>
      </c>
      <c r="G25" s="91"/>
      <c r="H25" s="83"/>
      <c r="I25" s="82"/>
      <c r="J25" s="58"/>
      <c r="K25" s="58"/>
      <c r="L25" s="77"/>
      <c r="M25" s="61"/>
    </row>
    <row r="26" spans="2:13" x14ac:dyDescent="0.2">
      <c r="B26" s="90"/>
      <c r="C26" s="83"/>
      <c r="D26" s="92"/>
      <c r="E26" s="58"/>
      <c r="F26" s="58"/>
      <c r="G26" s="91"/>
      <c r="H26" s="571" t="s">
        <v>86</v>
      </c>
      <c r="I26" s="571"/>
      <c r="J26" s="56">
        <f>SUM(J17:J25)</f>
        <v>925396</v>
      </c>
      <c r="K26" s="56">
        <f>SUM(K17:K25)</f>
        <v>1233047</v>
      </c>
      <c r="L26" s="77"/>
      <c r="M26" s="61"/>
    </row>
    <row r="27" spans="2:13" x14ac:dyDescent="0.2">
      <c r="B27" s="78"/>
      <c r="C27" s="87"/>
      <c r="D27" s="87"/>
      <c r="E27" s="89"/>
      <c r="F27" s="89"/>
      <c r="G27" s="81"/>
      <c r="H27" s="93"/>
      <c r="I27" s="88"/>
      <c r="J27" s="89"/>
      <c r="K27" s="89"/>
      <c r="L27" s="77"/>
      <c r="M27" s="61"/>
    </row>
    <row r="28" spans="2:13" x14ac:dyDescent="0.2">
      <c r="B28" s="78"/>
      <c r="C28" s="571" t="s">
        <v>87</v>
      </c>
      <c r="D28" s="571"/>
      <c r="E28" s="84"/>
      <c r="F28" s="84"/>
      <c r="G28" s="81"/>
      <c r="H28" s="571" t="s">
        <v>88</v>
      </c>
      <c r="I28" s="571"/>
      <c r="J28" s="84"/>
      <c r="K28" s="84"/>
      <c r="L28" s="77"/>
      <c r="M28" s="61"/>
    </row>
    <row r="29" spans="2:13" x14ac:dyDescent="0.2">
      <c r="B29" s="78"/>
      <c r="C29" s="87"/>
      <c r="D29" s="87"/>
      <c r="E29" s="89"/>
      <c r="F29" s="89"/>
      <c r="G29" s="81"/>
      <c r="H29" s="87"/>
      <c r="I29" s="88"/>
      <c r="J29" s="89"/>
      <c r="K29" s="89"/>
      <c r="L29" s="77"/>
      <c r="M29" s="61"/>
    </row>
    <row r="30" spans="2:13" x14ac:dyDescent="0.2">
      <c r="B30" s="78"/>
      <c r="C30" s="572" t="s">
        <v>89</v>
      </c>
      <c r="D30" s="572"/>
      <c r="E30" s="35">
        <f>+'Edo Sit Finan'!G30</f>
        <v>0</v>
      </c>
      <c r="F30" s="35">
        <v>0</v>
      </c>
      <c r="G30" s="81"/>
      <c r="H30" s="572" t="s">
        <v>90</v>
      </c>
      <c r="I30" s="572"/>
      <c r="J30" s="35">
        <v>0</v>
      </c>
      <c r="K30" s="35">
        <v>0</v>
      </c>
      <c r="L30" s="77"/>
      <c r="M30" s="61"/>
    </row>
    <row r="31" spans="2:13" x14ac:dyDescent="0.2">
      <c r="B31" s="78"/>
      <c r="C31" s="572" t="s">
        <v>91</v>
      </c>
      <c r="D31" s="572"/>
      <c r="E31" s="35">
        <f>+'Edo Sit Finan'!G31</f>
        <v>0</v>
      </c>
      <c r="F31" s="35">
        <v>0</v>
      </c>
      <c r="G31" s="81"/>
      <c r="H31" s="572" t="s">
        <v>92</v>
      </c>
      <c r="I31" s="572"/>
      <c r="J31" s="35">
        <v>0</v>
      </c>
      <c r="K31" s="35">
        <v>0</v>
      </c>
      <c r="L31" s="77"/>
      <c r="M31" s="61"/>
    </row>
    <row r="32" spans="2:13" x14ac:dyDescent="0.2">
      <c r="B32" s="78"/>
      <c r="C32" s="572" t="s">
        <v>93</v>
      </c>
      <c r="D32" s="572"/>
      <c r="E32" s="35">
        <f>+'Edo Sit Finan'!G32</f>
        <v>0</v>
      </c>
      <c r="F32" s="35">
        <v>0</v>
      </c>
      <c r="G32" s="81"/>
      <c r="H32" s="572" t="s">
        <v>94</v>
      </c>
      <c r="I32" s="572"/>
      <c r="J32" s="35">
        <v>0</v>
      </c>
      <c r="K32" s="35">
        <v>0</v>
      </c>
      <c r="L32" s="77"/>
      <c r="M32" s="61"/>
    </row>
    <row r="33" spans="2:259" x14ac:dyDescent="0.2">
      <c r="B33" s="78"/>
      <c r="C33" s="572" t="s">
        <v>95</v>
      </c>
      <c r="D33" s="572"/>
      <c r="E33" s="35">
        <f>+'Edo Sit Finan'!G33</f>
        <v>6743921</v>
      </c>
      <c r="F33" s="35">
        <f>2311425+1680</f>
        <v>2313105</v>
      </c>
      <c r="G33" s="81"/>
      <c r="H33" s="572" t="s">
        <v>96</v>
      </c>
      <c r="I33" s="572"/>
      <c r="J33" s="35">
        <v>0</v>
      </c>
      <c r="K33" s="35">
        <v>0</v>
      </c>
      <c r="L33" s="77"/>
      <c r="M33" s="61"/>
    </row>
    <row r="34" spans="2:259" x14ac:dyDescent="0.2">
      <c r="B34" s="78"/>
      <c r="C34" s="572" t="s">
        <v>97</v>
      </c>
      <c r="D34" s="572"/>
      <c r="E34" s="35">
        <f>+'Edo Sit Finan'!G34</f>
        <v>214697</v>
      </c>
      <c r="F34" s="35">
        <v>154896</v>
      </c>
      <c r="G34" s="81"/>
      <c r="H34" s="572" t="s">
        <v>98</v>
      </c>
      <c r="I34" s="572"/>
      <c r="J34" s="35">
        <v>0</v>
      </c>
      <c r="K34" s="35">
        <v>0</v>
      </c>
      <c r="L34" s="77"/>
      <c r="M34" s="61"/>
    </row>
    <row r="35" spans="2:259" x14ac:dyDescent="0.2">
      <c r="B35" s="78"/>
      <c r="C35" s="572" t="s">
        <v>99</v>
      </c>
      <c r="D35" s="572"/>
      <c r="E35" s="35">
        <f>+'Edo Sit Finan'!G35</f>
        <v>-5406024</v>
      </c>
      <c r="F35" s="35">
        <v>0</v>
      </c>
      <c r="G35" s="81"/>
      <c r="H35" s="572" t="s">
        <v>100</v>
      </c>
      <c r="I35" s="572"/>
      <c r="J35" s="35">
        <v>0</v>
      </c>
      <c r="K35" s="35">
        <v>0</v>
      </c>
      <c r="L35" s="77"/>
      <c r="M35" s="61"/>
    </row>
    <row r="36" spans="2:259" x14ac:dyDescent="0.2">
      <c r="B36" s="78"/>
      <c r="C36" s="572" t="s">
        <v>101</v>
      </c>
      <c r="D36" s="572"/>
      <c r="E36" s="35">
        <f>+'Edo Sit Finan'!G36</f>
        <v>0</v>
      </c>
      <c r="F36" s="35">
        <v>0</v>
      </c>
      <c r="G36" s="81"/>
      <c r="H36" s="87"/>
      <c r="I36" s="88"/>
      <c r="J36" s="89"/>
      <c r="K36" s="89"/>
      <c r="L36" s="77"/>
      <c r="M36" s="61"/>
    </row>
    <row r="37" spans="2:259" x14ac:dyDescent="0.2">
      <c r="B37" s="78"/>
      <c r="C37" s="572" t="s">
        <v>102</v>
      </c>
      <c r="D37" s="572"/>
      <c r="E37" s="35">
        <f>+'Edo Sit Finan'!G37</f>
        <v>0</v>
      </c>
      <c r="F37" s="35">
        <v>0</v>
      </c>
      <c r="G37" s="81"/>
      <c r="H37" s="571" t="s">
        <v>103</v>
      </c>
      <c r="I37" s="571"/>
      <c r="J37" s="56">
        <f>SUM(J30:J36)</f>
        <v>0</v>
      </c>
      <c r="K37" s="56">
        <f>SUM(K30:K36)</f>
        <v>0</v>
      </c>
      <c r="L37" s="77"/>
      <c r="M37" s="61"/>
    </row>
    <row r="38" spans="2:259" x14ac:dyDescent="0.2">
      <c r="B38" s="78"/>
      <c r="C38" s="572" t="s">
        <v>104</v>
      </c>
      <c r="D38" s="572"/>
      <c r="E38" s="35">
        <f>+'Edo Sit Finan'!G38</f>
        <v>0</v>
      </c>
      <c r="F38" s="35">
        <v>0</v>
      </c>
      <c r="G38" s="81"/>
      <c r="H38" s="83"/>
      <c r="I38" s="92"/>
      <c r="J38" s="58"/>
      <c r="K38" s="58"/>
      <c r="L38" s="77"/>
      <c r="M38" s="61"/>
    </row>
    <row r="39" spans="2:259" x14ac:dyDescent="0.2">
      <c r="B39" s="78"/>
      <c r="C39" s="87"/>
      <c r="D39" s="88"/>
      <c r="E39" s="89"/>
      <c r="F39" s="89"/>
      <c r="G39" s="81"/>
      <c r="H39" s="571" t="s">
        <v>105</v>
      </c>
      <c r="I39" s="571"/>
      <c r="J39" s="56">
        <f>J26+J37</f>
        <v>925396</v>
      </c>
      <c r="K39" s="56">
        <f>K26+K37</f>
        <v>1233047</v>
      </c>
      <c r="L39" s="77"/>
      <c r="M39" s="61"/>
    </row>
    <row r="40" spans="2:259" x14ac:dyDescent="0.2">
      <c r="B40" s="90"/>
      <c r="C40" s="571" t="s">
        <v>106</v>
      </c>
      <c r="D40" s="571"/>
      <c r="E40" s="56">
        <f>SUM(E30:E39)</f>
        <v>1552594</v>
      </c>
      <c r="F40" s="56">
        <f>SUM(F30:F39)</f>
        <v>2468001</v>
      </c>
      <c r="G40" s="91"/>
      <c r="H40" s="83"/>
      <c r="I40" s="169"/>
      <c r="J40" s="58"/>
      <c r="K40" s="58"/>
      <c r="L40" s="77"/>
      <c r="M40" s="61"/>
    </row>
    <row r="41" spans="2:259" x14ac:dyDescent="0.2">
      <c r="B41" s="78"/>
      <c r="C41" s="87"/>
      <c r="D41" s="83"/>
      <c r="E41" s="89"/>
      <c r="F41" s="89"/>
      <c r="G41" s="81"/>
      <c r="H41" s="570" t="s">
        <v>107</v>
      </c>
      <c r="I41" s="570"/>
      <c r="J41" s="89"/>
      <c r="K41" s="89"/>
      <c r="L41" s="77"/>
      <c r="M41" s="61"/>
    </row>
    <row r="42" spans="2:259" x14ac:dyDescent="0.2">
      <c r="B42" s="78"/>
      <c r="C42" s="571" t="s">
        <v>108</v>
      </c>
      <c r="D42" s="571"/>
      <c r="E42" s="56">
        <f>E25+E40</f>
        <v>14977698</v>
      </c>
      <c r="F42" s="56">
        <f>F25+F40</f>
        <v>8282235</v>
      </c>
      <c r="G42" s="81"/>
      <c r="H42" s="83"/>
      <c r="I42" s="169"/>
      <c r="J42" s="89"/>
      <c r="K42" s="89"/>
      <c r="L42" s="77"/>
      <c r="M42" s="61"/>
    </row>
    <row r="43" spans="2:259" x14ac:dyDescent="0.2">
      <c r="B43" s="78"/>
      <c r="C43" s="87"/>
      <c r="D43" s="87"/>
      <c r="E43" s="89"/>
      <c r="F43" s="89"/>
      <c r="G43" s="81"/>
      <c r="H43" s="571" t="s">
        <v>109</v>
      </c>
      <c r="I43" s="571"/>
      <c r="J43" s="56">
        <f>SUM(J45:J47)</f>
        <v>3394430</v>
      </c>
      <c r="K43" s="56">
        <f>SUM(K45:K47)</f>
        <v>2468001</v>
      </c>
      <c r="L43" s="77"/>
      <c r="M43" s="61"/>
    </row>
    <row r="44" spans="2:259" x14ac:dyDescent="0.2">
      <c r="B44" s="78"/>
      <c r="C44" s="87"/>
      <c r="D44" s="87"/>
      <c r="E44" s="89"/>
      <c r="F44" s="89"/>
      <c r="G44" s="81"/>
      <c r="H44" s="87"/>
      <c r="I44" s="80"/>
      <c r="J44" s="89"/>
      <c r="K44" s="89"/>
      <c r="L44" s="77"/>
      <c r="M44" s="61"/>
    </row>
    <row r="45" spans="2:259" x14ac:dyDescent="0.2">
      <c r="B45" s="78"/>
      <c r="C45" s="87"/>
      <c r="D45" s="87"/>
      <c r="E45" s="89"/>
      <c r="F45" s="89"/>
      <c r="G45" s="81"/>
      <c r="H45" s="572" t="s">
        <v>33</v>
      </c>
      <c r="I45" s="572"/>
      <c r="J45" s="35">
        <v>3033168</v>
      </c>
      <c r="K45" s="35">
        <v>2106739</v>
      </c>
      <c r="L45" s="77"/>
      <c r="M45" s="61"/>
      <c r="IY45" s="247">
        <f>+J45-K45</f>
        <v>926429</v>
      </c>
    </row>
    <row r="46" spans="2:259" x14ac:dyDescent="0.2">
      <c r="B46" s="78"/>
      <c r="C46" s="87"/>
      <c r="D46" s="95"/>
      <c r="E46" s="95"/>
      <c r="F46" s="89"/>
      <c r="G46" s="81"/>
      <c r="H46" s="572" t="s">
        <v>110</v>
      </c>
      <c r="I46" s="572"/>
      <c r="J46" s="35">
        <v>361262</v>
      </c>
      <c r="K46" s="35">
        <v>361262</v>
      </c>
      <c r="L46" s="77"/>
      <c r="M46" s="61"/>
      <c r="IY46" s="247">
        <f>+J46-K46</f>
        <v>0</v>
      </c>
    </row>
    <row r="47" spans="2:259" x14ac:dyDescent="0.2">
      <c r="B47" s="78"/>
      <c r="C47" s="87"/>
      <c r="D47" s="95"/>
      <c r="E47" s="95"/>
      <c r="F47" s="89"/>
      <c r="G47" s="81"/>
      <c r="H47" s="572" t="s">
        <v>111</v>
      </c>
      <c r="I47" s="572"/>
      <c r="J47" s="35">
        <v>0</v>
      </c>
      <c r="K47" s="35">
        <v>0</v>
      </c>
      <c r="L47" s="77"/>
      <c r="M47" s="61"/>
    </row>
    <row r="48" spans="2:259" x14ac:dyDescent="0.2">
      <c r="B48" s="78"/>
      <c r="C48" s="87"/>
      <c r="D48" s="95"/>
      <c r="E48" s="95"/>
      <c r="F48" s="89"/>
      <c r="G48" s="81"/>
      <c r="H48" s="87"/>
      <c r="I48" s="80"/>
      <c r="J48" s="89"/>
      <c r="K48" s="89"/>
      <c r="L48" s="77"/>
      <c r="M48" s="61"/>
    </row>
    <row r="49" spans="2:259" x14ac:dyDescent="0.2">
      <c r="B49" s="78"/>
      <c r="C49" s="87"/>
      <c r="D49" s="95"/>
      <c r="E49" s="95"/>
      <c r="F49" s="89"/>
      <c r="G49" s="81"/>
      <c r="H49" s="571" t="s">
        <v>112</v>
      </c>
      <c r="I49" s="571"/>
      <c r="J49" s="56">
        <f>SUM(J51:J55)</f>
        <v>3751574</v>
      </c>
      <c r="K49" s="56">
        <f>SUM(K51:K55)</f>
        <v>4581187</v>
      </c>
      <c r="L49" s="77"/>
      <c r="M49" s="61"/>
    </row>
    <row r="50" spans="2:259" x14ac:dyDescent="0.2">
      <c r="B50" s="78"/>
      <c r="C50" s="87"/>
      <c r="D50" s="95"/>
      <c r="E50" s="95"/>
      <c r="F50" s="89"/>
      <c r="G50" s="81"/>
      <c r="H50" s="83"/>
      <c r="I50" s="80"/>
      <c r="J50" s="96"/>
      <c r="K50" s="96"/>
      <c r="L50" s="77"/>
      <c r="M50" s="61"/>
    </row>
    <row r="51" spans="2:259" x14ac:dyDescent="0.2">
      <c r="B51" s="78"/>
      <c r="C51" s="87"/>
      <c r="D51" s="95"/>
      <c r="E51" s="95"/>
      <c r="F51" s="89"/>
      <c r="G51" s="81"/>
      <c r="H51" s="572" t="s">
        <v>113</v>
      </c>
      <c r="I51" s="572"/>
      <c r="J51" s="35">
        <v>295329</v>
      </c>
      <c r="K51" s="35">
        <v>1751047</v>
      </c>
      <c r="L51" s="77"/>
      <c r="M51" s="61"/>
      <c r="IY51" s="247">
        <f>+J52-K51-K52</f>
        <v>0</v>
      </c>
    </row>
    <row r="52" spans="2:259" x14ac:dyDescent="0.2">
      <c r="B52" s="78"/>
      <c r="C52" s="87"/>
      <c r="D52" s="95"/>
      <c r="E52" s="95"/>
      <c r="F52" s="89"/>
      <c r="G52" s="81"/>
      <c r="H52" s="572" t="s">
        <v>114</v>
      </c>
      <c r="I52" s="572"/>
      <c r="J52" s="35">
        <v>4419324</v>
      </c>
      <c r="K52" s="35">
        <v>2668277</v>
      </c>
      <c r="L52" s="77"/>
      <c r="M52" s="61"/>
    </row>
    <row r="53" spans="2:259" x14ac:dyDescent="0.2">
      <c r="B53" s="78"/>
      <c r="C53" s="87"/>
      <c r="D53" s="95"/>
      <c r="E53" s="95"/>
      <c r="F53" s="89"/>
      <c r="G53" s="81"/>
      <c r="H53" s="572" t="s">
        <v>115</v>
      </c>
      <c r="I53" s="572"/>
      <c r="J53" s="35"/>
      <c r="K53" s="35"/>
      <c r="L53" s="77"/>
      <c r="M53" s="61"/>
    </row>
    <row r="54" spans="2:259" x14ac:dyDescent="0.2">
      <c r="B54" s="78"/>
      <c r="C54" s="87"/>
      <c r="D54" s="87"/>
      <c r="E54" s="89"/>
      <c r="F54" s="89"/>
      <c r="G54" s="81"/>
      <c r="H54" s="572" t="s">
        <v>116</v>
      </c>
      <c r="I54" s="572"/>
      <c r="J54" s="35">
        <v>0</v>
      </c>
      <c r="K54" s="35">
        <v>0</v>
      </c>
      <c r="L54" s="77"/>
      <c r="M54" s="61"/>
    </row>
    <row r="55" spans="2:259" x14ac:dyDescent="0.2">
      <c r="B55" s="78"/>
      <c r="C55" s="87"/>
      <c r="D55" s="87"/>
      <c r="E55" s="89"/>
      <c r="F55" s="89"/>
      <c r="G55" s="81"/>
      <c r="H55" s="572" t="s">
        <v>117</v>
      </c>
      <c r="I55" s="572"/>
      <c r="J55" s="35">
        <v>-963079</v>
      </c>
      <c r="K55" s="35">
        <v>161863</v>
      </c>
      <c r="L55" s="77"/>
      <c r="M55" s="61"/>
      <c r="IY55" s="247">
        <f>+J55-K55</f>
        <v>-1124942</v>
      </c>
    </row>
    <row r="56" spans="2:259" x14ac:dyDescent="0.2">
      <c r="B56" s="78"/>
      <c r="C56" s="87"/>
      <c r="D56" s="87"/>
      <c r="E56" s="89"/>
      <c r="F56" s="89"/>
      <c r="G56" s="81"/>
      <c r="H56" s="87"/>
      <c r="I56" s="80"/>
      <c r="J56" s="89"/>
      <c r="K56" s="89"/>
      <c r="L56" s="77"/>
      <c r="M56" s="61"/>
    </row>
    <row r="57" spans="2:259" x14ac:dyDescent="0.2">
      <c r="B57" s="78"/>
      <c r="C57" s="87"/>
      <c r="D57" s="87"/>
      <c r="E57" s="89"/>
      <c r="F57" s="89"/>
      <c r="G57" s="81"/>
      <c r="H57" s="571" t="s">
        <v>118</v>
      </c>
      <c r="I57" s="571"/>
      <c r="J57" s="56">
        <f>SUM(J59:J60)</f>
        <v>0</v>
      </c>
      <c r="K57" s="56">
        <f>SUM(K59:K60)</f>
        <v>0</v>
      </c>
      <c r="L57" s="77"/>
      <c r="M57" s="61"/>
      <c r="IY57" s="247">
        <f>+IY55+IY45+IY46</f>
        <v>-198513</v>
      </c>
    </row>
    <row r="58" spans="2:259" x14ac:dyDescent="0.2">
      <c r="B58" s="78"/>
      <c r="C58" s="87"/>
      <c r="D58" s="87"/>
      <c r="E58" s="89"/>
      <c r="F58" s="89"/>
      <c r="G58" s="81"/>
      <c r="H58" s="87"/>
      <c r="I58" s="80"/>
      <c r="J58" s="89"/>
      <c r="K58" s="89"/>
      <c r="L58" s="77"/>
      <c r="M58" s="61"/>
    </row>
    <row r="59" spans="2:259" x14ac:dyDescent="0.2">
      <c r="B59" s="78"/>
      <c r="C59" s="87"/>
      <c r="D59" s="87"/>
      <c r="E59" s="89"/>
      <c r="F59" s="89"/>
      <c r="G59" s="81"/>
      <c r="H59" s="572" t="s">
        <v>119</v>
      </c>
      <c r="I59" s="572"/>
      <c r="J59" s="35">
        <v>0</v>
      </c>
      <c r="K59" s="35">
        <v>0</v>
      </c>
      <c r="L59" s="77"/>
      <c r="M59" s="61"/>
    </row>
    <row r="60" spans="2:259" x14ac:dyDescent="0.2">
      <c r="B60" s="78"/>
      <c r="C60" s="87"/>
      <c r="D60" s="87"/>
      <c r="E60" s="89"/>
      <c r="F60" s="89"/>
      <c r="G60" s="81"/>
      <c r="H60" s="572" t="s">
        <v>120</v>
      </c>
      <c r="I60" s="572"/>
      <c r="J60" s="35">
        <v>0</v>
      </c>
      <c r="K60" s="35">
        <v>0</v>
      </c>
      <c r="L60" s="77"/>
      <c r="M60" s="61"/>
    </row>
    <row r="61" spans="2:259" x14ac:dyDescent="0.2">
      <c r="B61" s="78"/>
      <c r="C61" s="87"/>
      <c r="D61" s="87"/>
      <c r="E61" s="89"/>
      <c r="F61" s="89"/>
      <c r="G61" s="81"/>
      <c r="H61" s="87"/>
      <c r="I61" s="105"/>
      <c r="J61" s="89"/>
      <c r="K61" s="89"/>
      <c r="L61" s="77"/>
      <c r="M61" s="61"/>
    </row>
    <row r="62" spans="2:259" x14ac:dyDescent="0.2">
      <c r="B62" s="78"/>
      <c r="C62" s="87"/>
      <c r="D62" s="87"/>
      <c r="E62" s="89"/>
      <c r="F62" s="89"/>
      <c r="G62" s="81"/>
      <c r="H62" s="571" t="s">
        <v>121</v>
      </c>
      <c r="I62" s="571"/>
      <c r="J62" s="56">
        <f>J43+J49+J57</f>
        <v>7146004</v>
      </c>
      <c r="K62" s="56">
        <f>K43+K49+K57</f>
        <v>7049188</v>
      </c>
      <c r="L62" s="77"/>
      <c r="M62" s="61"/>
    </row>
    <row r="63" spans="2:259" x14ac:dyDescent="0.2">
      <c r="B63" s="78"/>
      <c r="C63" s="87"/>
      <c r="D63" s="87"/>
      <c r="E63" s="89"/>
      <c r="F63" s="89"/>
      <c r="G63" s="81"/>
      <c r="H63" s="87"/>
      <c r="I63" s="80"/>
      <c r="J63" s="89"/>
      <c r="K63" s="89"/>
      <c r="L63" s="77"/>
      <c r="M63" s="61"/>
    </row>
    <row r="64" spans="2:259" x14ac:dyDescent="0.2">
      <c r="B64" s="78"/>
      <c r="C64" s="87"/>
      <c r="D64" s="87"/>
      <c r="E64" s="89"/>
      <c r="F64" s="89"/>
      <c r="G64" s="81"/>
      <c r="H64" s="571" t="s">
        <v>122</v>
      </c>
      <c r="I64" s="571"/>
      <c r="J64" s="56">
        <f>J62+J39</f>
        <v>8071400</v>
      </c>
      <c r="K64" s="56">
        <f>K62+K39</f>
        <v>8282235</v>
      </c>
      <c r="L64" s="77"/>
      <c r="M64" s="61"/>
    </row>
    <row r="65" spans="2:13" x14ac:dyDescent="0.2">
      <c r="B65" s="98"/>
      <c r="C65" s="99"/>
      <c r="D65" s="99"/>
      <c r="E65" s="99"/>
      <c r="F65" s="99"/>
      <c r="G65" s="100"/>
      <c r="H65" s="99"/>
      <c r="I65" s="99"/>
      <c r="J65" s="99"/>
      <c r="K65" s="99"/>
      <c r="L65" s="101"/>
      <c r="M65" s="61"/>
    </row>
    <row r="66" spans="2:13" x14ac:dyDescent="0.2">
      <c r="B66" s="65"/>
      <c r="C66" s="80"/>
      <c r="D66" s="102"/>
      <c r="E66" s="103"/>
      <c r="F66" s="103"/>
      <c r="G66" s="81"/>
      <c r="H66" s="104"/>
      <c r="I66" s="102"/>
      <c r="J66" s="103"/>
      <c r="K66" s="103"/>
      <c r="L66" s="61"/>
      <c r="M66" s="61"/>
    </row>
    <row r="67" spans="2:13" x14ac:dyDescent="0.2">
      <c r="B67" s="61"/>
      <c r="C67" s="573" t="s">
        <v>53</v>
      </c>
      <c r="D67" s="573"/>
      <c r="E67" s="573"/>
      <c r="F67" s="573"/>
      <c r="G67" s="573"/>
      <c r="H67" s="573"/>
      <c r="I67" s="573"/>
      <c r="J67" s="573"/>
      <c r="K67" s="573"/>
      <c r="L67" s="61"/>
      <c r="M67" s="61"/>
    </row>
    <row r="68" spans="2:13" x14ac:dyDescent="0.2">
      <c r="B68" s="61"/>
      <c r="C68" s="80"/>
      <c r="D68" s="102"/>
      <c r="E68" s="103"/>
      <c r="F68" s="103"/>
      <c r="G68" s="61"/>
      <c r="H68" s="104"/>
      <c r="I68" s="106"/>
      <c r="J68" s="103"/>
      <c r="K68" s="103"/>
      <c r="L68" s="61"/>
      <c r="M68" s="61"/>
    </row>
    <row r="69" spans="2:13" x14ac:dyDescent="0.2">
      <c r="B69" s="61"/>
      <c r="C69" s="80"/>
      <c r="D69" s="102"/>
      <c r="E69" s="103"/>
      <c r="F69" s="103"/>
      <c r="G69" s="61"/>
      <c r="H69" s="104"/>
      <c r="I69" s="106"/>
      <c r="J69" s="103"/>
      <c r="K69" s="103"/>
      <c r="L69" s="61"/>
      <c r="M69" s="61"/>
    </row>
    <row r="70" spans="2:13" x14ac:dyDescent="0.2">
      <c r="B70" s="61"/>
      <c r="C70" s="107"/>
      <c r="D70" s="614" t="s">
        <v>54</v>
      </c>
      <c r="E70" s="614"/>
      <c r="F70" s="103"/>
      <c r="G70" s="103"/>
      <c r="H70" s="614" t="s">
        <v>55</v>
      </c>
      <c r="I70" s="614"/>
      <c r="J70" s="82"/>
      <c r="K70" s="103"/>
      <c r="L70" s="61"/>
      <c r="M70" s="61"/>
    </row>
    <row r="71" spans="2:13" x14ac:dyDescent="0.2">
      <c r="B71" s="61"/>
      <c r="C71" s="108"/>
      <c r="D71" s="578" t="s">
        <v>56</v>
      </c>
      <c r="E71" s="578"/>
      <c r="F71" s="109"/>
      <c r="G71" s="109"/>
      <c r="H71" s="578" t="s">
        <v>57</v>
      </c>
      <c r="I71" s="578"/>
      <c r="J71" s="82"/>
      <c r="K71" s="103"/>
      <c r="L71" s="61"/>
      <c r="M71" s="61"/>
    </row>
    <row r="72" spans="2:13" s="65" customFormat="1" x14ac:dyDescent="0.2"/>
  </sheetData>
  <mergeCells count="72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4</vt:i4>
      </vt:variant>
    </vt:vector>
  </HeadingPairs>
  <TitlesOfParts>
    <vt:vector size="22" baseType="lpstr">
      <vt:lpstr>Edo Sit Finan</vt:lpstr>
      <vt:lpstr>Edo Act</vt:lpstr>
      <vt:lpstr>Edo Act Mes</vt:lpstr>
      <vt:lpstr>Cambios conac Ene19</vt:lpstr>
      <vt:lpstr>Edo Flujo de Efec</vt:lpstr>
      <vt:lpstr>Cambios conac Ene_20</vt:lpstr>
      <vt:lpstr>Edo de Cambios</vt:lpstr>
      <vt:lpstr>Edo de Variac 2</vt:lpstr>
      <vt:lpstr>Edo Sit Finan (2)</vt:lpstr>
      <vt:lpstr>Edo de Cambios (2)</vt:lpstr>
      <vt:lpstr>Edo Anal de Act</vt:lpstr>
      <vt:lpstr>Edo Anal de Act Acum</vt:lpstr>
      <vt:lpstr>Edo Anal de la Deu</vt:lpstr>
      <vt:lpstr>Informe de Pasivos Cont 1</vt:lpstr>
      <vt:lpstr>Informe de Pasivos Cont</vt:lpstr>
      <vt:lpstr>Notas</vt:lpstr>
      <vt:lpstr>Conciliacion bancos</vt:lpstr>
      <vt:lpstr>Hoja1 (2)</vt:lpstr>
      <vt:lpstr>'Cambios conac Ene_20'!Área_de_impresión</vt:lpstr>
      <vt:lpstr>'Cambios conac Ene19'!Área_de_impresión</vt:lpstr>
      <vt:lpstr>'Edo de Cambios'!Área_de_impresión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Ramon</cp:lastModifiedBy>
  <cp:lastPrinted>2019-07-18T22:11:29Z</cp:lastPrinted>
  <dcterms:created xsi:type="dcterms:W3CDTF">2014-09-10T22:38:09Z</dcterms:created>
  <dcterms:modified xsi:type="dcterms:W3CDTF">2020-07-06T23:15:12Z</dcterms:modified>
</cp:coreProperties>
</file>