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8EAA" sheetId="1" r:id="rId1"/>
  </sheets>
  <externalReferences>
    <externalReference r:id="rId2"/>
  </externalReferences>
  <definedNames>
    <definedName name="_xlnm.Print_Area" localSheetId="0">'08EAA'!$A$1:$Q$50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I36" i="1" l="1"/>
  <c r="G36" i="1"/>
  <c r="E36" i="1"/>
  <c r="K36" i="1" s="1"/>
  <c r="M36" i="1" s="1"/>
  <c r="I35" i="1"/>
  <c r="G35" i="1"/>
  <c r="F35" i="1"/>
  <c r="N35" i="1" s="1"/>
  <c r="E35" i="1"/>
  <c r="K35" i="1" s="1"/>
  <c r="M35" i="1" s="1"/>
  <c r="I34" i="1"/>
  <c r="G34" i="1"/>
  <c r="E34" i="1"/>
  <c r="F34" i="1" s="1"/>
  <c r="N34" i="1" s="1"/>
  <c r="Q33" i="1"/>
  <c r="I33" i="1"/>
  <c r="G33" i="1"/>
  <c r="E33" i="1"/>
  <c r="F33" i="1" s="1"/>
  <c r="Q32" i="1"/>
  <c r="I32" i="1"/>
  <c r="G32" i="1"/>
  <c r="E32" i="1"/>
  <c r="K32" i="1" s="1"/>
  <c r="Q31" i="1"/>
  <c r="I31" i="1"/>
  <c r="G31" i="1"/>
  <c r="E31" i="1"/>
  <c r="F31" i="1" s="1"/>
  <c r="N31" i="1" s="1"/>
  <c r="I30" i="1"/>
  <c r="G30" i="1"/>
  <c r="E30" i="1"/>
  <c r="K30" i="1" s="1"/>
  <c r="M30" i="1" s="1"/>
  <c r="N29" i="1"/>
  <c r="I29" i="1"/>
  <c r="G29" i="1"/>
  <c r="F29" i="1"/>
  <c r="E29" i="1"/>
  <c r="K29" i="1" s="1"/>
  <c r="M29" i="1" s="1"/>
  <c r="I28" i="1"/>
  <c r="G28" i="1"/>
  <c r="G26" i="1" s="1"/>
  <c r="F28" i="1"/>
  <c r="N28" i="1" s="1"/>
  <c r="E28" i="1"/>
  <c r="K28" i="1" s="1"/>
  <c r="L26" i="1"/>
  <c r="J26" i="1"/>
  <c r="I26" i="1"/>
  <c r="H26" i="1"/>
  <c r="E26" i="1"/>
  <c r="I24" i="1"/>
  <c r="G24" i="1"/>
  <c r="E24" i="1"/>
  <c r="F24" i="1" s="1"/>
  <c r="N24" i="1" s="1"/>
  <c r="Q23" i="1"/>
  <c r="I23" i="1"/>
  <c r="G23" i="1"/>
  <c r="E23" i="1"/>
  <c r="K23" i="1" s="1"/>
  <c r="N22" i="1"/>
  <c r="I22" i="1"/>
  <c r="G22" i="1"/>
  <c r="E22" i="1"/>
  <c r="K22" i="1" s="1"/>
  <c r="M22" i="1" s="1"/>
  <c r="N21" i="1"/>
  <c r="I21" i="1"/>
  <c r="G21" i="1"/>
  <c r="E21" i="1"/>
  <c r="K21" i="1" s="1"/>
  <c r="M21" i="1" s="1"/>
  <c r="Q20" i="1"/>
  <c r="I20" i="1"/>
  <c r="G20" i="1"/>
  <c r="F20" i="1"/>
  <c r="E20" i="1"/>
  <c r="K20" i="1" s="1"/>
  <c r="Q19" i="1"/>
  <c r="I19" i="1"/>
  <c r="G19" i="1"/>
  <c r="F19" i="1"/>
  <c r="E19" i="1"/>
  <c r="K19" i="1" s="1"/>
  <c r="Q18" i="1"/>
  <c r="I18" i="1"/>
  <c r="I16" i="1" s="1"/>
  <c r="I38" i="1" s="1"/>
  <c r="G18" i="1"/>
  <c r="G16" i="1" s="1"/>
  <c r="G38" i="1" s="1"/>
  <c r="F18" i="1"/>
  <c r="E18" i="1"/>
  <c r="K18" i="1" s="1"/>
  <c r="L16" i="1"/>
  <c r="L38" i="1" s="1"/>
  <c r="J16" i="1"/>
  <c r="J38" i="1" s="1"/>
  <c r="H16" i="1"/>
  <c r="H38" i="1" s="1"/>
  <c r="E16" i="1"/>
  <c r="E38" i="1" s="1"/>
  <c r="M19" i="1" l="1"/>
  <c r="N19" i="1" s="1"/>
  <c r="R19" i="1"/>
  <c r="M20" i="1"/>
  <c r="N20" i="1" s="1"/>
  <c r="R20" i="1"/>
  <c r="R23" i="1"/>
  <c r="M23" i="1"/>
  <c r="M28" i="1"/>
  <c r="R32" i="1"/>
  <c r="M32" i="1"/>
  <c r="M18" i="1"/>
  <c r="R18" i="1"/>
  <c r="F23" i="1"/>
  <c r="K24" i="1"/>
  <c r="M24" i="1" s="1"/>
  <c r="F30" i="1"/>
  <c r="N30" i="1" s="1"/>
  <c r="F32" i="1"/>
  <c r="N32" i="1" s="1"/>
  <c r="K33" i="1"/>
  <c r="F36" i="1"/>
  <c r="N36" i="1" s="1"/>
  <c r="K34" i="1"/>
  <c r="M34" i="1" s="1"/>
  <c r="K31" i="1"/>
  <c r="K26" i="1" s="1"/>
  <c r="M31" i="1" l="1"/>
  <c r="R31" i="1"/>
  <c r="F16" i="1"/>
  <c r="F38" i="1" s="1"/>
  <c r="N23" i="1"/>
  <c r="N18" i="1"/>
  <c r="N16" i="1" s="1"/>
  <c r="M16" i="1"/>
  <c r="M26" i="1"/>
  <c r="M33" i="1"/>
  <c r="N33" i="1" s="1"/>
  <c r="N26" i="1" s="1"/>
  <c r="R33" i="1"/>
  <c r="F26" i="1"/>
  <c r="K16" i="1"/>
  <c r="K38" i="1" s="1"/>
  <c r="M38" i="1" l="1"/>
  <c r="N38" i="1"/>
</calcChain>
</file>

<file path=xl/sharedStrings.xml><?xml version="1.0" encoding="utf-8"?>
<sst xmlns="http://schemas.openxmlformats.org/spreadsheetml/2006/main" count="45" uniqueCount="45">
  <si>
    <t>Cuenta Pública 2021</t>
  </si>
  <si>
    <t>Estado Analítico del Activo</t>
  </si>
  <si>
    <t>Del 1o. de Enero al 30 de Noviembre de 2021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</si>
  <si>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</si>
  <si>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</si>
  <si>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</si>
  <si>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</si>
  <si>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</si>
  <si>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</si>
  <si>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</si>
  <si>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</si>
  <si>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</si>
  <si>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</si>
  <si>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</si>
  <si>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</si>
  <si>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</si>
  <si>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</si>
  <si>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</si>
  <si>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</si>
  <si>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</si>
  <si>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</si>
  <si>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</si>
  <si>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</si>
  <si>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</si>
  <si>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</si>
  <si>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</si>
  <si>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</si>
  <si>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</si>
  <si>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</si>
  <si>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</si>
  <si>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</si>
  <si>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</si>
  <si>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</si>
  <si>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</si>
  <si>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</si>
  <si>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</si>
  <si>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</si>
  <si>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</si>
  <si>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</si>
  <si>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C.P. Jose Hidalgo Zetina Espinosa  </t>
  </si>
  <si>
    <t>C.P. Manuel Jesús González Cardeña</t>
  </si>
  <si>
    <t>C.P. Miguel Francisco Escobedo Novelo</t>
  </si>
  <si>
    <t xml:space="preserve">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</si>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</sst>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6" fillId="2" borderId="0" xfId="1" applyNumberFormat="1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/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171450</xdr:rowOff>
    </xdr:from>
    <xdr:to>
      <xdr:col>3</xdr:col>
      <xdr:colOff>371475</xdr:colOff>
      <xdr:row>46</xdr:row>
      <xdr:rowOff>171450</xdr:rowOff>
    </xdr:to>
    <xdr:cxnSp macro="">
      <xdr:nvCxnSpPr>
        <xdr:cNvPr id="2" name="1 Conector recto"/>
        <xdr:cNvCxnSpPr/>
      </xdr:nvCxnSpPr>
      <xdr:spPr>
        <a:xfrm>
          <a:off x="161925" y="82581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5805042.2999999998</v>
          </cell>
        </row>
        <row r="18">
          <cell r="E18">
            <v>204822</v>
          </cell>
        </row>
        <row r="19">
          <cell r="E19">
            <v>170540.56</v>
          </cell>
        </row>
        <row r="22">
          <cell r="E22">
            <v>-190000</v>
          </cell>
        </row>
        <row r="33">
          <cell r="E33">
            <v>8810221.9800000004</v>
          </cell>
        </row>
        <row r="34">
          <cell r="E34">
            <v>432314.77</v>
          </cell>
        </row>
        <row r="35">
          <cell r="E35">
            <v>-8148485.7599999998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1">
          <cell r="B51" t="str">
            <v>Efectivo y Equivalentes</v>
          </cell>
          <cell r="C51">
            <v>11329500</v>
          </cell>
          <cell r="D51">
            <v>77915343.579999998</v>
          </cell>
          <cell r="E51">
            <v>83439801.280000001</v>
          </cell>
          <cell r="F51">
            <v>77915343.579999998</v>
          </cell>
          <cell r="G51">
            <v>83439801.280000001</v>
          </cell>
        </row>
        <row r="52">
          <cell r="B52" t="str">
            <v>Derechos a Recibir Efectivo o Equivalentes</v>
          </cell>
          <cell r="C52">
            <v>3199672</v>
          </cell>
          <cell r="D52">
            <v>19633267.850000001</v>
          </cell>
          <cell r="E52">
            <v>22628117.850000001</v>
          </cell>
          <cell r="F52">
            <v>19633267.850000001</v>
          </cell>
          <cell r="G52">
            <v>22628117.850000001</v>
          </cell>
        </row>
        <row r="53">
          <cell r="B53" t="str">
            <v>Derechos a Recibir Bienes o Servicios</v>
          </cell>
          <cell r="C53">
            <v>166294</v>
          </cell>
          <cell r="D53">
            <v>489059.1</v>
          </cell>
          <cell r="E53">
            <v>484812.54</v>
          </cell>
          <cell r="F53">
            <v>489059.1</v>
          </cell>
          <cell r="G53">
            <v>484812.54</v>
          </cell>
        </row>
        <row r="54">
          <cell r="B54" t="str">
            <v xml:space="preserve">Inventarios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Almacenes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 t="str">
            <v>Estimación por Pérdida o Deterioro de Activos Circulantes</v>
          </cell>
          <cell r="C56">
            <v>-190000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Otros Activos  Circulantes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 t="str">
            <v>Inversiones Financieras a Largo Plazo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Derechos a Recibir Efectivo o Equivalentes a Largo Plazo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Bienes Inmuebles, Infraestructura y Construcciones en Proceso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 t="str">
            <v xml:space="preserve">Bienes Muebles </v>
          </cell>
          <cell r="C61">
            <v>7597497</v>
          </cell>
          <cell r="D61">
            <v>1225159.51</v>
          </cell>
          <cell r="E61">
            <v>12434.53</v>
          </cell>
          <cell r="F61">
            <v>1225159.51</v>
          </cell>
          <cell r="G61">
            <v>12434.53</v>
          </cell>
        </row>
        <row r="62">
          <cell r="B62" t="str">
            <v>Activos Intangibles</v>
          </cell>
          <cell r="C62">
            <v>432315</v>
          </cell>
          <cell r="D62">
            <v>0</v>
          </cell>
          <cell r="E62">
            <v>0.23</v>
          </cell>
          <cell r="F62">
            <v>0</v>
          </cell>
          <cell r="G62">
            <v>0.23</v>
          </cell>
        </row>
        <row r="63">
          <cell r="B63" t="str">
            <v>Depreciación, Deterioro y Amortización Acumulada de Bienes</v>
          </cell>
          <cell r="C63">
            <v>-6208942</v>
          </cell>
          <cell r="D63">
            <v>18812.099999999999</v>
          </cell>
          <cell r="E63">
            <v>1958355.86</v>
          </cell>
          <cell r="F63">
            <v>18812.099999999999</v>
          </cell>
          <cell r="G63">
            <v>1958355.86</v>
          </cell>
        </row>
        <row r="64">
          <cell r="B64" t="str">
            <v>Activos Diferidos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Estimación por Pérdida o Deterioro de Activos no Circulantes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 t="str">
            <v>Otros Activos no Circulantes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</sheetPr>
  <dimension ref="A1:WVX50"/>
  <sheetViews>
    <sheetView tabSelected="1" workbookViewId="0">
      <selection activeCell="T20" sqref="T20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5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18" width="11.5703125" hidden="1" customWidth="1"/>
    <col min="19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14505466</v>
      </c>
      <c r="F16" s="42">
        <f t="shared" si="0"/>
        <v>14505.466</v>
      </c>
      <c r="G16" s="42">
        <f t="shared" si="0"/>
        <v>98037670.530000001</v>
      </c>
      <c r="H16" s="42">
        <f t="shared" si="0"/>
        <v>61825.38</v>
      </c>
      <c r="I16" s="42">
        <f t="shared" si="0"/>
        <v>106552731.67</v>
      </c>
      <c r="J16" s="42">
        <f t="shared" si="0"/>
        <v>70039.12000000001</v>
      </c>
      <c r="K16" s="42">
        <f t="shared" si="0"/>
        <v>5990404.8599999966</v>
      </c>
      <c r="L16" s="42">
        <f t="shared" si="0"/>
        <v>42721.818999999996</v>
      </c>
      <c r="M16" s="42">
        <f>SUM(M18:M24)</f>
        <v>-8515061.1400000025</v>
      </c>
      <c r="N16" s="43">
        <f t="shared" si="0"/>
        <v>16087.406859999997</v>
      </c>
      <c r="O16" s="44"/>
      <c r="P16" s="9"/>
      <c r="Q16" s="9"/>
      <c r="R16" s="1"/>
      <c r="S16" s="1"/>
    </row>
    <row r="17" spans="2:265" x14ac:dyDescent="0.25">
      <c r="B17" s="45"/>
      <c r="C17" s="2"/>
      <c r="D17" s="2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8"/>
      <c r="P17" s="9"/>
      <c r="Q17" s="9"/>
      <c r="R17" s="1"/>
      <c r="S17" s="1"/>
      <c r="T17" s="1"/>
    </row>
    <row r="18" spans="2:265" x14ac:dyDescent="0.25">
      <c r="B18" s="45"/>
      <c r="C18" s="49" t="s">
        <v>16</v>
      </c>
      <c r="D18" s="49"/>
      <c r="E18" s="50">
        <f>+VLOOKUP(C18,[1]EAAA!$B$51:$G$66,2,0)</f>
        <v>11329500</v>
      </c>
      <c r="F18" s="50">
        <f>+E18/$E$14</f>
        <v>11329.5</v>
      </c>
      <c r="G18" s="50">
        <f>+VLOOKUP(C18,[1]EAAA!$B$51:$G$66,3,0)</f>
        <v>77915343.579999998</v>
      </c>
      <c r="H18" s="50">
        <v>54365.235000000001</v>
      </c>
      <c r="I18" s="50">
        <f>+VLOOKUP(C18,[1]EAAA!$B$51:$G$66,4,0)</f>
        <v>83439801.280000001</v>
      </c>
      <c r="J18" s="50">
        <v>59591.618000000002</v>
      </c>
      <c r="K18" s="51">
        <f>+E18+G18-I18</f>
        <v>5805042.299999997</v>
      </c>
      <c r="L18" s="51">
        <v>6103.1170000000002</v>
      </c>
      <c r="M18" s="51">
        <f t="shared" ref="M18:M24" si="1">K18-E18</f>
        <v>-5524457.700000003</v>
      </c>
      <c r="N18" s="52">
        <f>+M18/$M$14</f>
        <v>-5524.4577000000027</v>
      </c>
      <c r="O18" s="48"/>
      <c r="P18" s="9"/>
      <c r="Q18" s="53">
        <f>+'[1]02ESF'!E17</f>
        <v>5805042.2999999998</v>
      </c>
      <c r="R18" s="54">
        <f>+K18-Q18</f>
        <v>0</v>
      </c>
      <c r="S18" s="54"/>
      <c r="T18" s="1"/>
      <c r="JD18" s="55"/>
      <c r="JE18" s="56"/>
    </row>
    <row r="19" spans="2:265" x14ac:dyDescent="0.25">
      <c r="B19" s="45"/>
      <c r="C19" s="49" t="s">
        <v>17</v>
      </c>
      <c r="D19" s="49"/>
      <c r="E19" s="50">
        <f>+VLOOKUP(C19,[1]EAAA!$B$51:$G$66,2,0)</f>
        <v>3199672</v>
      </c>
      <c r="F19" s="50">
        <f>+E19/$E$14</f>
        <v>3199.672</v>
      </c>
      <c r="G19" s="50">
        <f>+VLOOKUP(C19,[1]EAAA!$B$51:$G$66,3,0)</f>
        <v>19633267.850000001</v>
      </c>
      <c r="H19" s="50">
        <v>7183.1890000000003</v>
      </c>
      <c r="I19" s="50">
        <f>+VLOOKUP(C19,[1]EAAA!$B$51:$G$66,4,0)</f>
        <v>22628117.850000001</v>
      </c>
      <c r="J19" s="50">
        <v>10183.039000000001</v>
      </c>
      <c r="K19" s="51">
        <f t="shared" ref="K19:K24" si="2">E19+G19-I19</f>
        <v>204822</v>
      </c>
      <c r="L19" s="51">
        <v>6103.1170000000002</v>
      </c>
      <c r="M19" s="51">
        <f t="shared" si="1"/>
        <v>-2994850</v>
      </c>
      <c r="N19" s="52">
        <f>+M19/$M$14</f>
        <v>-2994.85</v>
      </c>
      <c r="O19" s="48"/>
      <c r="P19" s="9"/>
      <c r="Q19" s="53">
        <f>+'[1]02ESF'!E18</f>
        <v>204822</v>
      </c>
      <c r="R19" s="54">
        <f t="shared" ref="R19:R20" si="3">+K19-Q19</f>
        <v>0</v>
      </c>
      <c r="S19" s="1"/>
      <c r="T19" s="1"/>
      <c r="JD19" s="55"/>
      <c r="JE19" s="56"/>
    </row>
    <row r="20" spans="2:265" x14ac:dyDescent="0.25">
      <c r="B20" s="45"/>
      <c r="C20" s="49" t="s">
        <v>18</v>
      </c>
      <c r="D20" s="49"/>
      <c r="E20" s="50">
        <f>+VLOOKUP(C20,[1]EAAA!$B$51:$G$66,2,0)</f>
        <v>166294</v>
      </c>
      <c r="F20" s="50">
        <f>+E20/$E$14</f>
        <v>166.29400000000001</v>
      </c>
      <c r="G20" s="50">
        <f>+VLOOKUP(C20,[1]EAAA!$B$51:$G$66,3,0)</f>
        <v>489059.1</v>
      </c>
      <c r="H20" s="50">
        <v>276.95600000000002</v>
      </c>
      <c r="I20" s="50">
        <f>+VLOOKUP(C20,[1]EAAA!$B$51:$G$66,4,0)</f>
        <v>484812.54</v>
      </c>
      <c r="J20" s="50">
        <v>264.46300000000002</v>
      </c>
      <c r="K20" s="51">
        <f t="shared" si="2"/>
        <v>170540.56</v>
      </c>
      <c r="L20" s="51">
        <v>6103.1170000000002</v>
      </c>
      <c r="M20" s="51">
        <f t="shared" si="1"/>
        <v>4246.5599999999977</v>
      </c>
      <c r="N20" s="52">
        <f>+M20/$M$14</f>
        <v>4.2465599999999979</v>
      </c>
      <c r="O20" s="48"/>
      <c r="P20" s="9"/>
      <c r="Q20" s="53">
        <f>+'[1]02ESF'!E19</f>
        <v>170540.56</v>
      </c>
      <c r="R20" s="54">
        <f t="shared" si="3"/>
        <v>0</v>
      </c>
      <c r="S20" s="1"/>
      <c r="T20" s="1"/>
    </row>
    <row r="21" spans="2:265" x14ac:dyDescent="0.25">
      <c r="B21" s="45"/>
      <c r="C21" s="49" t="s">
        <v>19</v>
      </c>
      <c r="D21" s="49"/>
      <c r="E21" s="50">
        <f>+VLOOKUP(C21,[1]EAAA!$B$51:$G$66,2,0)</f>
        <v>0</v>
      </c>
      <c r="F21" s="50">
        <v>0</v>
      </c>
      <c r="G21" s="50">
        <f>+VLOOKUP(C21,[1]EAAA!$B$51:$G$66,3,0)</f>
        <v>0</v>
      </c>
      <c r="H21" s="50">
        <v>0</v>
      </c>
      <c r="I21" s="50">
        <f>+VLOOKUP(C21,[1]EAAA!$B$51:$G$66,4,0)</f>
        <v>0</v>
      </c>
      <c r="J21" s="50">
        <v>0</v>
      </c>
      <c r="K21" s="51">
        <f t="shared" si="2"/>
        <v>0</v>
      </c>
      <c r="L21" s="51">
        <v>6103.1170000000002</v>
      </c>
      <c r="M21" s="51">
        <f t="shared" si="1"/>
        <v>0</v>
      </c>
      <c r="N21" s="52">
        <f>L21-F21</f>
        <v>6103.1170000000002</v>
      </c>
      <c r="O21" s="48"/>
      <c r="P21" s="9"/>
      <c r="Q21" s="9"/>
      <c r="R21" s="1"/>
      <c r="S21" s="1"/>
      <c r="T21" s="1" t="s">
        <v>20</v>
      </c>
    </row>
    <row r="22" spans="2:265" x14ac:dyDescent="0.25">
      <c r="B22" s="45"/>
      <c r="C22" s="49" t="s">
        <v>21</v>
      </c>
      <c r="D22" s="49"/>
      <c r="E22" s="50">
        <f>+VLOOKUP(C22,[1]EAAA!$B$51:$G$66,2,0)</f>
        <v>0</v>
      </c>
      <c r="F22" s="50">
        <v>0</v>
      </c>
      <c r="G22" s="50">
        <f>+VLOOKUP(C22,[1]EAAA!$B$51:$G$66,3,0)</f>
        <v>0</v>
      </c>
      <c r="H22" s="50">
        <v>0</v>
      </c>
      <c r="I22" s="50">
        <f>+VLOOKUP(C22,[1]EAAA!$B$51:$G$66,4,0)</f>
        <v>0</v>
      </c>
      <c r="J22" s="50">
        <v>0</v>
      </c>
      <c r="K22" s="51">
        <f t="shared" si="2"/>
        <v>0</v>
      </c>
      <c r="L22" s="51">
        <v>6103.1170000000002</v>
      </c>
      <c r="M22" s="51">
        <f t="shared" si="1"/>
        <v>0</v>
      </c>
      <c r="N22" s="52">
        <f>L22-F22</f>
        <v>6103.1170000000002</v>
      </c>
      <c r="O22" s="48"/>
      <c r="P22" s="9"/>
      <c r="Q22" s="9"/>
      <c r="R22" s="1"/>
      <c r="S22" s="1"/>
      <c r="T22" s="1"/>
    </row>
    <row r="23" spans="2:265" x14ac:dyDescent="0.25">
      <c r="B23" s="45"/>
      <c r="C23" s="49" t="s">
        <v>22</v>
      </c>
      <c r="D23" s="49"/>
      <c r="E23" s="50">
        <f>+VLOOKUP(C23,[1]EAAA!$B$51:$G$66,2,0)</f>
        <v>-190000</v>
      </c>
      <c r="F23" s="50">
        <f>+E23/$E$14</f>
        <v>-190</v>
      </c>
      <c r="G23" s="50">
        <f>+VLOOKUP(C23,[1]EAAA!$B$51:$G$66,3,0)</f>
        <v>0</v>
      </c>
      <c r="H23" s="50">
        <v>0</v>
      </c>
      <c r="I23" s="50">
        <f>+VLOOKUP(C23,[1]EAAA!$B$51:$G$66,4,0)</f>
        <v>0</v>
      </c>
      <c r="J23" s="50">
        <v>0</v>
      </c>
      <c r="K23" s="51">
        <f t="shared" si="2"/>
        <v>-190000</v>
      </c>
      <c r="L23" s="51">
        <v>6103.1170000000002</v>
      </c>
      <c r="M23" s="51">
        <f t="shared" si="1"/>
        <v>0</v>
      </c>
      <c r="N23" s="52">
        <f>L23-F23</f>
        <v>6293.1170000000002</v>
      </c>
      <c r="O23" s="48"/>
      <c r="P23" s="9"/>
      <c r="Q23" s="53">
        <f>+'[1]02ESF'!E22</f>
        <v>-190000</v>
      </c>
      <c r="R23" s="54">
        <f t="shared" ref="R23" si="4">+K23-Q23</f>
        <v>0</v>
      </c>
      <c r="S23" s="1"/>
      <c r="T23" s="1"/>
    </row>
    <row r="24" spans="2:265" x14ac:dyDescent="0.25">
      <c r="B24" s="45"/>
      <c r="C24" s="49" t="s">
        <v>23</v>
      </c>
      <c r="D24" s="49"/>
      <c r="E24" s="50">
        <f>+VLOOKUP(C24,[1]EAAA!$B$51:$G$66,2,0)</f>
        <v>0</v>
      </c>
      <c r="F24" s="50">
        <f>+E24/$E$14</f>
        <v>0</v>
      </c>
      <c r="G24" s="50">
        <f>+VLOOKUP(C24,[1]EAAA!$B$51:$G$66,3,0)</f>
        <v>0</v>
      </c>
      <c r="H24" s="50">
        <v>0</v>
      </c>
      <c r="I24" s="50">
        <f>+VLOOKUP(C24,[1]EAAA!$B$51:$G$66,4,0)</f>
        <v>0</v>
      </c>
      <c r="J24" s="50">
        <v>0</v>
      </c>
      <c r="K24" s="51">
        <f t="shared" si="2"/>
        <v>0</v>
      </c>
      <c r="L24" s="51">
        <v>6103.1170000000002</v>
      </c>
      <c r="M24" s="51">
        <f t="shared" si="1"/>
        <v>0</v>
      </c>
      <c r="N24" s="52">
        <f>L24-F24</f>
        <v>6103.1170000000002</v>
      </c>
      <c r="O24" s="48"/>
    </row>
    <row r="25" spans="2:265" x14ac:dyDescent="0.25">
      <c r="B25" s="45"/>
      <c r="C25" s="57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48"/>
    </row>
    <row r="26" spans="2:265" x14ac:dyDescent="0.25">
      <c r="B26" s="40"/>
      <c r="C26" s="41" t="s">
        <v>24</v>
      </c>
      <c r="D26" s="41"/>
      <c r="E26" s="42">
        <f t="shared" ref="E26:N26" si="5">SUM(E28:E36)</f>
        <v>1820870</v>
      </c>
      <c r="F26" s="42">
        <f t="shared" si="5"/>
        <v>1820.87</v>
      </c>
      <c r="G26" s="42">
        <f t="shared" si="5"/>
        <v>1243971.6100000001</v>
      </c>
      <c r="H26" s="42">
        <f t="shared" si="5"/>
        <v>0</v>
      </c>
      <c r="I26" s="42">
        <f t="shared" si="5"/>
        <v>1970790.62</v>
      </c>
      <c r="J26" s="42">
        <f t="shared" si="5"/>
        <v>285.24599999999998</v>
      </c>
      <c r="K26" s="42">
        <f t="shared" si="5"/>
        <v>1094050.9899999993</v>
      </c>
      <c r="L26" s="42">
        <f t="shared" si="5"/>
        <v>54928.052999999993</v>
      </c>
      <c r="M26" s="42">
        <f t="shared" si="5"/>
        <v>-726819.01000000024</v>
      </c>
      <c r="N26" s="43">
        <f t="shared" si="5"/>
        <v>38855.580239999996</v>
      </c>
      <c r="O26" s="44"/>
    </row>
    <row r="27" spans="2:265" x14ac:dyDescent="0.25">
      <c r="B27" s="45"/>
      <c r="C27" s="2"/>
      <c r="D27" s="57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48"/>
    </row>
    <row r="28" spans="2:265" x14ac:dyDescent="0.25">
      <c r="B28" s="45"/>
      <c r="C28" s="49" t="s">
        <v>25</v>
      </c>
      <c r="D28" s="49"/>
      <c r="E28" s="50">
        <f>+VLOOKUP(C28,[1]EAAA!$B$51:$G$66,2,0)</f>
        <v>0</v>
      </c>
      <c r="F28" s="50">
        <f>+E28/$E$14</f>
        <v>0</v>
      </c>
      <c r="G28" s="50">
        <f>+VLOOKUP(C28,[1]EAAA!$B$51:$G$66,3,0)</f>
        <v>0</v>
      </c>
      <c r="H28" s="50">
        <v>0</v>
      </c>
      <c r="I28" s="50">
        <f>+VLOOKUP(C28,[1]EAAA!$B$51:$G$66,4,0)</f>
        <v>0</v>
      </c>
      <c r="J28" s="50">
        <v>0</v>
      </c>
      <c r="K28" s="51">
        <f t="shared" ref="K28:K36" si="6">E28+G28-I28</f>
        <v>0</v>
      </c>
      <c r="L28" s="51">
        <v>6103.1170000000002</v>
      </c>
      <c r="M28" s="51">
        <f t="shared" ref="M28:N36" si="7">K28-E28</f>
        <v>0</v>
      </c>
      <c r="N28" s="52">
        <f t="shared" si="7"/>
        <v>6103.1170000000002</v>
      </c>
      <c r="O28" s="48"/>
    </row>
    <row r="29" spans="2:265" x14ac:dyDescent="0.25">
      <c r="B29" s="45"/>
      <c r="C29" s="49" t="s">
        <v>26</v>
      </c>
      <c r="D29" s="49"/>
      <c r="E29" s="50">
        <f>+VLOOKUP(C29,[1]EAAA!$B$51:$G$66,2,0)</f>
        <v>0</v>
      </c>
      <c r="F29" s="50">
        <f t="shared" ref="F29:F36" si="8">+E29/$E$14</f>
        <v>0</v>
      </c>
      <c r="G29" s="50">
        <f>+VLOOKUP(C29,[1]EAAA!$B$51:$G$66,3,0)</f>
        <v>0</v>
      </c>
      <c r="H29" s="50">
        <v>0</v>
      </c>
      <c r="I29" s="50">
        <f>+VLOOKUP(C29,[1]EAAA!$B$51:$G$66,4,0)</f>
        <v>0</v>
      </c>
      <c r="J29" s="50">
        <v>0</v>
      </c>
      <c r="K29" s="51">
        <f t="shared" si="6"/>
        <v>0</v>
      </c>
      <c r="L29" s="51">
        <v>6103.1170000000002</v>
      </c>
      <c r="M29" s="51">
        <f t="shared" si="7"/>
        <v>0</v>
      </c>
      <c r="N29" s="52">
        <f t="shared" si="7"/>
        <v>6103.1170000000002</v>
      </c>
      <c r="O29" s="48"/>
    </row>
    <row r="30" spans="2:265" x14ac:dyDescent="0.25">
      <c r="B30" s="45"/>
      <c r="C30" s="49" t="s">
        <v>27</v>
      </c>
      <c r="D30" s="49"/>
      <c r="E30" s="50">
        <f>+VLOOKUP(C30,[1]EAAA!$B$51:$G$66,2,0)</f>
        <v>0</v>
      </c>
      <c r="F30" s="50">
        <f t="shared" si="8"/>
        <v>0</v>
      </c>
      <c r="G30" s="50">
        <f>+VLOOKUP(C30,[1]EAAA!$B$51:$G$66,3,0)</f>
        <v>0</v>
      </c>
      <c r="H30" s="50">
        <v>0</v>
      </c>
      <c r="I30" s="50">
        <f>+VLOOKUP(C30,[1]EAAA!$B$51:$G$66,4,0)</f>
        <v>0</v>
      </c>
      <c r="J30" s="50">
        <v>0</v>
      </c>
      <c r="K30" s="51">
        <f t="shared" si="6"/>
        <v>0</v>
      </c>
      <c r="L30" s="51">
        <v>6103.1170000000002</v>
      </c>
      <c r="M30" s="51">
        <f t="shared" si="7"/>
        <v>0</v>
      </c>
      <c r="N30" s="52">
        <f t="shared" si="7"/>
        <v>6103.1170000000002</v>
      </c>
      <c r="O30" s="48"/>
    </row>
    <row r="31" spans="2:265" x14ac:dyDescent="0.25">
      <c r="B31" s="45"/>
      <c r="C31" s="49" t="s">
        <v>28</v>
      </c>
      <c r="D31" s="49"/>
      <c r="E31" s="50">
        <f>+VLOOKUP(C31,[1]EAAA!$B$51:$G$66,2,0)</f>
        <v>7597497</v>
      </c>
      <c r="F31" s="50">
        <f t="shared" si="8"/>
        <v>7597.4970000000003</v>
      </c>
      <c r="G31" s="50">
        <f>+VLOOKUP(C31,[1]EAAA!$B$51:$G$66,3,0)</f>
        <v>1225159.51</v>
      </c>
      <c r="H31" s="50">
        <v>0</v>
      </c>
      <c r="I31" s="50">
        <f>+VLOOKUP(C31,[1]EAAA!$B$51:$G$66,4,0)</f>
        <v>12434.53</v>
      </c>
      <c r="J31" s="50">
        <v>0</v>
      </c>
      <c r="K31" s="51">
        <f t="shared" si="6"/>
        <v>8810221.9800000004</v>
      </c>
      <c r="L31" s="51">
        <v>6103.1170000000002</v>
      </c>
      <c r="M31" s="51">
        <f t="shared" si="7"/>
        <v>1212724.9800000004</v>
      </c>
      <c r="N31" s="52">
        <f t="shared" si="7"/>
        <v>-1494.38</v>
      </c>
      <c r="O31" s="48"/>
      <c r="Q31" s="56">
        <f>+'[1]02ESF'!E33</f>
        <v>8810221.9800000004</v>
      </c>
      <c r="R31" s="54">
        <f t="shared" ref="R31:R33" si="9">+K31-Q31</f>
        <v>0</v>
      </c>
    </row>
    <row r="32" spans="2:265" x14ac:dyDescent="0.25">
      <c r="B32" s="45"/>
      <c r="C32" s="49" t="s">
        <v>29</v>
      </c>
      <c r="D32" s="49"/>
      <c r="E32" s="50">
        <f>+VLOOKUP(C32,[1]EAAA!$B$51:$G$66,2,0)</f>
        <v>432315</v>
      </c>
      <c r="F32" s="50">
        <f t="shared" si="8"/>
        <v>432.315</v>
      </c>
      <c r="G32" s="50">
        <f>+VLOOKUP(C32,[1]EAAA!$B$51:$G$66,3,0)</f>
        <v>0</v>
      </c>
      <c r="H32" s="50">
        <v>0</v>
      </c>
      <c r="I32" s="50">
        <f>+VLOOKUP(C32,[1]EAAA!$B$51:$G$66,4,0)</f>
        <v>0.23</v>
      </c>
      <c r="J32" s="50">
        <v>0</v>
      </c>
      <c r="K32" s="51">
        <f t="shared" si="6"/>
        <v>432314.77</v>
      </c>
      <c r="L32" s="51">
        <v>6103.1170000000002</v>
      </c>
      <c r="M32" s="51">
        <f t="shared" si="7"/>
        <v>-0.22999999998137355</v>
      </c>
      <c r="N32" s="52">
        <f t="shared" si="7"/>
        <v>5670.8020000000006</v>
      </c>
      <c r="O32" s="48"/>
      <c r="Q32" s="56">
        <f>+'[1]02ESF'!E34</f>
        <v>432314.77</v>
      </c>
      <c r="R32" s="54">
        <f t="shared" si="9"/>
        <v>0</v>
      </c>
    </row>
    <row r="33" spans="2:19" x14ac:dyDescent="0.25">
      <c r="B33" s="45"/>
      <c r="C33" s="49" t="s">
        <v>30</v>
      </c>
      <c r="D33" s="49"/>
      <c r="E33" s="50">
        <f>+VLOOKUP(C33,[1]EAAA!$B$51:$G$66,2,0)</f>
        <v>-6208942</v>
      </c>
      <c r="F33" s="50">
        <f t="shared" si="8"/>
        <v>-6208.942</v>
      </c>
      <c r="G33" s="50">
        <f>+VLOOKUP(C33,[1]EAAA!$B$51:$G$66,3,0)</f>
        <v>18812.099999999999</v>
      </c>
      <c r="H33" s="50">
        <v>0</v>
      </c>
      <c r="I33" s="50">
        <f>+VLOOKUP(C33,[1]EAAA!$B$51:$G$66,4,0)</f>
        <v>1958355.86</v>
      </c>
      <c r="J33" s="50">
        <v>285.24599999999998</v>
      </c>
      <c r="K33" s="51">
        <f t="shared" si="6"/>
        <v>-8148485.7600000007</v>
      </c>
      <c r="L33" s="51">
        <v>6103.1170000000002</v>
      </c>
      <c r="M33" s="51">
        <f t="shared" si="7"/>
        <v>-1939543.7600000007</v>
      </c>
      <c r="N33" s="52">
        <f>+M33/$M$14</f>
        <v>-1939.5437600000007</v>
      </c>
      <c r="O33" s="48"/>
      <c r="Q33" s="56">
        <f>+'[1]02ESF'!E35</f>
        <v>-8148485.7599999998</v>
      </c>
      <c r="R33" s="54">
        <f t="shared" si="9"/>
        <v>0</v>
      </c>
    </row>
    <row r="34" spans="2:19" x14ac:dyDescent="0.25">
      <c r="B34" s="45"/>
      <c r="C34" s="49" t="s">
        <v>31</v>
      </c>
      <c r="D34" s="49"/>
      <c r="E34" s="50">
        <f>+VLOOKUP(C34,[1]EAAA!$B$51:$G$66,2,0)</f>
        <v>0</v>
      </c>
      <c r="F34" s="50">
        <f t="shared" si="8"/>
        <v>0</v>
      </c>
      <c r="G34" s="50">
        <f>+VLOOKUP(C34,[1]EAAA!$B$51:$G$66,3,0)</f>
        <v>0</v>
      </c>
      <c r="H34" s="50">
        <v>0</v>
      </c>
      <c r="I34" s="50">
        <f>+VLOOKUP(C34,[1]EAAA!$B$51:$G$66,4,0)</f>
        <v>0</v>
      </c>
      <c r="J34" s="50">
        <v>0</v>
      </c>
      <c r="K34" s="51">
        <f t="shared" si="6"/>
        <v>0</v>
      </c>
      <c r="L34" s="51">
        <v>6103.1170000000002</v>
      </c>
      <c r="M34" s="51">
        <f t="shared" si="7"/>
        <v>0</v>
      </c>
      <c r="N34" s="52">
        <f t="shared" si="7"/>
        <v>6103.1170000000002</v>
      </c>
      <c r="O34" s="48"/>
    </row>
    <row r="35" spans="2:19" x14ac:dyDescent="0.25">
      <c r="B35" s="45"/>
      <c r="C35" s="49" t="s">
        <v>32</v>
      </c>
      <c r="D35" s="49"/>
      <c r="E35" s="50">
        <f>+VLOOKUP(C35,[1]EAAA!$B$51:$G$66,2,0)</f>
        <v>0</v>
      </c>
      <c r="F35" s="50">
        <f t="shared" si="8"/>
        <v>0</v>
      </c>
      <c r="G35" s="50">
        <f>+VLOOKUP(C35,[1]EAAA!$B$51:$G$66,3,0)</f>
        <v>0</v>
      </c>
      <c r="H35" s="50">
        <v>0</v>
      </c>
      <c r="I35" s="50">
        <f>+VLOOKUP(C35,[1]EAAA!$B$51:$G$66,4,0)</f>
        <v>0</v>
      </c>
      <c r="J35" s="50">
        <v>0</v>
      </c>
      <c r="K35" s="51">
        <f t="shared" si="6"/>
        <v>0</v>
      </c>
      <c r="L35" s="51">
        <v>6103.1170000000002</v>
      </c>
      <c r="M35" s="51">
        <f t="shared" si="7"/>
        <v>0</v>
      </c>
      <c r="N35" s="52">
        <f t="shared" si="7"/>
        <v>6103.1170000000002</v>
      </c>
      <c r="O35" s="48"/>
    </row>
    <row r="36" spans="2:19" x14ac:dyDescent="0.25">
      <c r="B36" s="45"/>
      <c r="C36" s="49" t="s">
        <v>33</v>
      </c>
      <c r="D36" s="49"/>
      <c r="E36" s="50">
        <f>+VLOOKUP(C36,[1]EAAA!$B$51:$G$66,2,0)</f>
        <v>0</v>
      </c>
      <c r="F36" s="50">
        <f t="shared" si="8"/>
        <v>0</v>
      </c>
      <c r="G36" s="50">
        <f>+VLOOKUP(C36,[1]EAAA!$B$51:$G$66,3,0)</f>
        <v>0</v>
      </c>
      <c r="H36" s="50">
        <v>0</v>
      </c>
      <c r="I36" s="50">
        <f>+VLOOKUP(C36,[1]EAAA!$B$51:$G$66,4,0)</f>
        <v>0</v>
      </c>
      <c r="J36" s="50">
        <v>0</v>
      </c>
      <c r="K36" s="51">
        <f t="shared" si="6"/>
        <v>0</v>
      </c>
      <c r="L36" s="51">
        <v>6103.1170000000002</v>
      </c>
      <c r="M36" s="51">
        <f t="shared" si="7"/>
        <v>0</v>
      </c>
      <c r="N36" s="52">
        <f t="shared" si="7"/>
        <v>6103.1170000000002</v>
      </c>
      <c r="O36" s="48"/>
    </row>
    <row r="37" spans="2:19" x14ac:dyDescent="0.25">
      <c r="B37" s="45"/>
      <c r="C37" s="57"/>
      <c r="D37" s="57"/>
      <c r="E37" s="58"/>
      <c r="F37" s="58"/>
      <c r="G37" s="46"/>
      <c r="H37" s="46"/>
      <c r="I37" s="46"/>
      <c r="J37" s="46"/>
      <c r="K37" s="46"/>
      <c r="L37" s="46"/>
      <c r="M37" s="46"/>
      <c r="N37" s="47"/>
      <c r="O37" s="48"/>
      <c r="Q37" s="56"/>
      <c r="R37" s="55"/>
      <c r="S37" s="56"/>
    </row>
    <row r="38" spans="2:19" x14ac:dyDescent="0.25">
      <c r="B38" s="34"/>
      <c r="C38" s="35" t="s">
        <v>34</v>
      </c>
      <c r="D38" s="35"/>
      <c r="E38" s="42">
        <f t="shared" ref="E38:N38" si="10">E16+E26</f>
        <v>16326336</v>
      </c>
      <c r="F38" s="42">
        <f t="shared" si="10"/>
        <v>16326.335999999999</v>
      </c>
      <c r="G38" s="42">
        <f t="shared" si="10"/>
        <v>99281642.140000001</v>
      </c>
      <c r="H38" s="42">
        <f t="shared" si="10"/>
        <v>61825.38</v>
      </c>
      <c r="I38" s="42">
        <f t="shared" si="10"/>
        <v>108523522.29000001</v>
      </c>
      <c r="J38" s="42">
        <f t="shared" si="10"/>
        <v>70324.366000000009</v>
      </c>
      <c r="K38" s="42">
        <f t="shared" si="10"/>
        <v>7084455.8499999959</v>
      </c>
      <c r="L38" s="42">
        <f t="shared" si="10"/>
        <v>97649.871999999988</v>
      </c>
      <c r="M38" s="42">
        <f>M16+M26</f>
        <v>-9241880.1500000022</v>
      </c>
      <c r="N38" s="43">
        <f t="shared" si="10"/>
        <v>54942.987099999991</v>
      </c>
      <c r="O38" s="38"/>
    </row>
    <row r="39" spans="2:19" x14ac:dyDescent="0.2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2:19" x14ac:dyDescent="0.25">
      <c r="B40" s="63"/>
      <c r="C40" s="64"/>
      <c r="D40" s="65"/>
      <c r="G40" s="63"/>
      <c r="H40" s="63"/>
      <c r="I40" s="63"/>
      <c r="J40" s="63"/>
      <c r="K40" s="66"/>
      <c r="L40" s="66"/>
      <c r="M40" s="66"/>
      <c r="N40" s="63"/>
      <c r="O40" s="63"/>
    </row>
    <row r="41" spans="2:19" hidden="1" x14ac:dyDescent="0.25">
      <c r="C41" s="1"/>
      <c r="D41" s="1"/>
      <c r="E41" s="67"/>
      <c r="F41" s="67"/>
      <c r="G41" s="1"/>
      <c r="H41" s="1"/>
      <c r="I41" s="1"/>
      <c r="J41" s="1"/>
      <c r="K41" s="1"/>
      <c r="L41" s="1"/>
      <c r="M41" s="1"/>
    </row>
    <row r="42" spans="2:19" x14ac:dyDescent="0.25">
      <c r="C42" s="68" t="s">
        <v>35</v>
      </c>
    </row>
    <row r="43" spans="2:19" x14ac:dyDescent="0.25">
      <c r="C43" s="68"/>
    </row>
    <row r="44" spans="2:19" x14ac:dyDescent="0.25">
      <c r="B44" s="68" t="s">
        <v>36</v>
      </c>
      <c r="E44" s="69" t="s">
        <v>37</v>
      </c>
      <c r="F44" s="69"/>
      <c r="G44" s="69"/>
      <c r="H44" s="69"/>
      <c r="J44" s="70"/>
      <c r="K44" s="69" t="s">
        <v>38</v>
      </c>
      <c r="L44" s="69"/>
      <c r="M44" s="69"/>
      <c r="N44" s="69"/>
    </row>
    <row r="45" spans="2:19" x14ac:dyDescent="0.25">
      <c r="B45" s="68"/>
      <c r="E45" s="71"/>
      <c r="F45" s="71"/>
      <c r="L45" s="72"/>
    </row>
    <row r="46" spans="2:19" x14ac:dyDescent="0.25">
      <c r="B46" s="68"/>
      <c r="E46" s="71"/>
      <c r="F46" s="71"/>
      <c r="L46" s="73"/>
    </row>
    <row r="47" spans="2:19" x14ac:dyDescent="0.25">
      <c r="B47" s="68"/>
      <c r="E47" s="74"/>
      <c r="F47" s="74"/>
      <c r="G47" s="75"/>
      <c r="H47" s="75"/>
      <c r="J47" s="76"/>
      <c r="K47" s="75"/>
      <c r="L47" s="77"/>
      <c r="M47" s="75"/>
      <c r="N47" s="75"/>
    </row>
    <row r="48" spans="2:19" x14ac:dyDescent="0.25">
      <c r="B48" s="78" t="s">
        <v>39</v>
      </c>
      <c r="C48" s="78"/>
      <c r="E48" s="69" t="s">
        <v>40</v>
      </c>
      <c r="F48" s="69"/>
      <c r="G48" s="69"/>
      <c r="H48" s="69"/>
      <c r="J48" s="68"/>
      <c r="K48" s="79" t="s">
        <v>41</v>
      </c>
      <c r="L48" s="79"/>
      <c r="M48" s="79"/>
      <c r="N48" s="79"/>
    </row>
    <row r="49" spans="2:14" x14ac:dyDescent="0.25">
      <c r="B49" s="80" t="s">
        <v>42</v>
      </c>
      <c r="C49" s="80"/>
      <c r="E49" s="81" t="s">
        <v>43</v>
      </c>
      <c r="F49" s="81"/>
      <c r="G49" s="81"/>
      <c r="H49" s="81"/>
      <c r="J49" s="68"/>
      <c r="K49" s="79" t="s">
        <v>44</v>
      </c>
      <c r="L49" s="79"/>
      <c r="M49" s="79"/>
      <c r="N49" s="79"/>
    </row>
    <row r="50" spans="2:14" x14ac:dyDescent="0.25"/>
  </sheetData>
  <mergeCells count="42">
    <mergeCell ref="B48:C48"/>
    <mergeCell ref="E48:H48"/>
    <mergeCell ref="K48:N48"/>
    <mergeCell ref="B49:C49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08EAA</vt:lpstr>
      <vt:lpstr>'08EAA'!Área_de_impresión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2022-01-22T01:58:07Z</dcterms:created>
  <dcterms:modified xsi:type="dcterms:W3CDTF">2022-01-22T01:58:07Z</dcterms:modified>
</cp:coreProperties>
</file>