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1contable imprimir\"/>
    </mc:Choice>
  </mc:AlternateContent>
  <bookViews>
    <workbookView xWindow="0" yWindow="0" windowWidth="21600" windowHeight="9435"/>
  </bookViews>
  <sheets>
    <sheet name="03EVHP" sheetId="1" r:id="rId1"/>
  </sheets>
  <externalReferences>
    <externalReference r:id="rId2"/>
  </externalReferences>
  <definedNames>
    <definedName name="_xlnm.Print_Area" localSheetId="0">'03EVHP'!$A$1:$P$57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G45" i="1"/>
  <c r="E45" i="1"/>
  <c r="M45" i="1" s="1"/>
  <c r="K44" i="1"/>
  <c r="K43" i="1" s="1"/>
  <c r="I44" i="1"/>
  <c r="G44" i="1"/>
  <c r="E44" i="1"/>
  <c r="E43" i="1" s="1"/>
  <c r="L43" i="1"/>
  <c r="J43" i="1"/>
  <c r="I43" i="1"/>
  <c r="H43" i="1"/>
  <c r="G43" i="1"/>
  <c r="F43" i="1"/>
  <c r="K41" i="1"/>
  <c r="I41" i="1"/>
  <c r="G41" i="1"/>
  <c r="E41" i="1"/>
  <c r="M41" i="1" s="1"/>
  <c r="K40" i="1"/>
  <c r="I40" i="1"/>
  <c r="G40" i="1"/>
  <c r="N40" i="1" s="1"/>
  <c r="E40" i="1"/>
  <c r="M40" i="1" s="1"/>
  <c r="K39" i="1"/>
  <c r="I39" i="1"/>
  <c r="G39" i="1"/>
  <c r="N39" i="1" s="1"/>
  <c r="E39" i="1"/>
  <c r="M39" i="1" s="1"/>
  <c r="K38" i="1"/>
  <c r="I38" i="1"/>
  <c r="G38" i="1"/>
  <c r="N38" i="1" s="1"/>
  <c r="E38" i="1"/>
  <c r="M38" i="1" s="1"/>
  <c r="K37" i="1"/>
  <c r="I37" i="1"/>
  <c r="G37" i="1"/>
  <c r="E37" i="1"/>
  <c r="M37" i="1" s="1"/>
  <c r="L36" i="1"/>
  <c r="K36" i="1"/>
  <c r="J36" i="1"/>
  <c r="I36" i="1"/>
  <c r="H36" i="1"/>
  <c r="G36" i="1"/>
  <c r="F36" i="1"/>
  <c r="E36" i="1"/>
  <c r="K34" i="1"/>
  <c r="I34" i="1"/>
  <c r="G34" i="1"/>
  <c r="N34" i="1" s="1"/>
  <c r="E34" i="1"/>
  <c r="M34" i="1" s="1"/>
  <c r="K33" i="1"/>
  <c r="I33" i="1"/>
  <c r="G33" i="1"/>
  <c r="N33" i="1" s="1"/>
  <c r="E33" i="1"/>
  <c r="M33" i="1" s="1"/>
  <c r="K32" i="1"/>
  <c r="I32" i="1"/>
  <c r="I31" i="1" s="1"/>
  <c r="G32" i="1"/>
  <c r="N32" i="1" s="1"/>
  <c r="E32" i="1"/>
  <c r="M32" i="1" s="1"/>
  <c r="L31" i="1"/>
  <c r="K31" i="1"/>
  <c r="J31" i="1"/>
  <c r="H31" i="1"/>
  <c r="G31" i="1"/>
  <c r="F31" i="1"/>
  <c r="N31" i="1" s="1"/>
  <c r="E31" i="1"/>
  <c r="K27" i="1"/>
  <c r="I27" i="1"/>
  <c r="G27" i="1"/>
  <c r="G25" i="1" s="1"/>
  <c r="E27" i="1"/>
  <c r="M27" i="1" s="1"/>
  <c r="K26" i="1"/>
  <c r="I26" i="1"/>
  <c r="G26" i="1"/>
  <c r="E26" i="1"/>
  <c r="M26" i="1" s="1"/>
  <c r="M25" i="1" s="1"/>
  <c r="K25" i="1"/>
  <c r="I25" i="1"/>
  <c r="E25" i="1"/>
  <c r="E29" i="1" s="1"/>
  <c r="E47" i="1" s="1"/>
  <c r="K23" i="1"/>
  <c r="I23" i="1"/>
  <c r="G23" i="1"/>
  <c r="E23" i="1"/>
  <c r="M23" i="1" s="1"/>
  <c r="K22" i="1"/>
  <c r="I22" i="1"/>
  <c r="G22" i="1"/>
  <c r="N22" i="1" s="1"/>
  <c r="E22" i="1"/>
  <c r="M22" i="1" s="1"/>
  <c r="K21" i="1"/>
  <c r="I21" i="1"/>
  <c r="G21" i="1"/>
  <c r="N21" i="1" s="1"/>
  <c r="E21" i="1"/>
  <c r="M21" i="1" s="1"/>
  <c r="K20" i="1"/>
  <c r="I20" i="1"/>
  <c r="G20" i="1"/>
  <c r="E20" i="1"/>
  <c r="M20" i="1" s="1"/>
  <c r="N20" i="1" s="1"/>
  <c r="K19" i="1"/>
  <c r="K18" i="1" s="1"/>
  <c r="I19" i="1"/>
  <c r="G19" i="1"/>
  <c r="G18" i="1" s="1"/>
  <c r="E19" i="1"/>
  <c r="M19" i="1" s="1"/>
  <c r="I18" i="1"/>
  <c r="H18" i="1"/>
  <c r="F18" i="1"/>
  <c r="F25" i="1" s="1"/>
  <c r="F47" i="1" s="1"/>
  <c r="E18" i="1"/>
  <c r="K16" i="1"/>
  <c r="I16" i="1"/>
  <c r="G16" i="1"/>
  <c r="N16" i="1" s="1"/>
  <c r="E16" i="1"/>
  <c r="M16" i="1" s="1"/>
  <c r="K15" i="1"/>
  <c r="K13" i="1" s="1"/>
  <c r="K29" i="1" s="1"/>
  <c r="K47" i="1" s="1"/>
  <c r="I15" i="1"/>
  <c r="G15" i="1"/>
  <c r="N15" i="1" s="1"/>
  <c r="E15" i="1"/>
  <c r="M15" i="1" s="1"/>
  <c r="K14" i="1"/>
  <c r="I14" i="1"/>
  <c r="G14" i="1"/>
  <c r="N14" i="1" s="1"/>
  <c r="E14" i="1"/>
  <c r="M14" i="1" s="1"/>
  <c r="M13" i="1" s="1"/>
  <c r="I13" i="1"/>
  <c r="I29" i="1" s="1"/>
  <c r="E13" i="1"/>
  <c r="M18" i="1" l="1"/>
  <c r="N18" i="1" s="1"/>
  <c r="L18" i="1"/>
  <c r="N19" i="1"/>
  <c r="M29" i="1"/>
  <c r="M47" i="1" s="1"/>
  <c r="N47" i="1" s="1"/>
  <c r="N13" i="1"/>
  <c r="N25" i="1" s="1"/>
  <c r="N37" i="1"/>
  <c r="M36" i="1"/>
  <c r="N36" i="1" s="1"/>
  <c r="I47" i="1"/>
  <c r="M31" i="1"/>
  <c r="M44" i="1"/>
  <c r="M43" i="1" s="1"/>
  <c r="G13" i="1"/>
  <c r="J18" i="1"/>
  <c r="J13" i="1"/>
  <c r="L25" i="1" l="1"/>
  <c r="L29" i="1"/>
  <c r="L47" i="1" s="1"/>
  <c r="G29" i="1"/>
  <c r="G47" i="1" s="1"/>
  <c r="H13" i="1"/>
  <c r="J25" i="1"/>
  <c r="J29" i="1"/>
  <c r="J47" i="1" s="1"/>
  <c r="H25" i="1" l="1"/>
  <c r="H29" i="1"/>
  <c r="H47" i="1" s="1"/>
</calcChain>
</file>

<file path=xl/sharedStrings.xml><?xml version="1.0" encoding="utf-8"?>
<sst xmlns="http://schemas.openxmlformats.org/spreadsheetml/2006/main" count="52" uniqueCount="51">
  <si>
    <t>Cuenta Pública 2022</t>
  </si>
  <si>
    <t>Estado de Variación en la Hacienda Pública</t>
  </si>
  <si>
    <t>Del 1o. de Enero al 31 de Mayo de 2022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</si>
  <si>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</si>
  <si>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</si>
  <si>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</si>
  <si>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</si>
  <si>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</si>
  <si>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</si>
  <si>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</si>
  <si>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</si>
  <si>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</si>
  <si>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</si>
  <si>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2021</t>
  </si>
  <si>
    <r>
      <t>Aportaciones</t>
    </r>
    <r>
      <rPr>
        <sz val="9"/>
        <color theme="0"/>
        <rFont val="Arial"/>
        <family val="2"/>
      </rPr>
      <t>A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</si>
  <si>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A</t>
    </r>
  </si>
  <si>
    <r>
      <t>Actualización de la Hacienda Pública/Patrimonio</t>
    </r>
    <r>
      <rPr>
        <sz val="9"/>
        <color theme="0"/>
        <rFont val="Arial"/>
        <family val="2"/>
      </rPr>
      <t>A</t>
    </r>
  </si>
  <si>
    <t>Hacienda Pública/Patrimonio Generado Neto 2021</t>
  </si>
  <si>
    <r>
      <t xml:space="preserve">Resultados del Ejercicio (Ahorro/Desahorro)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</si>
  <si>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</si>
  <si>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>Revalúos</t>
    </r>
    <r>
      <rPr>
        <sz val="9"/>
        <color theme="0"/>
        <rFont val="Arial"/>
        <family val="2"/>
      </rPr>
      <t>A</t>
    </r>
  </si>
  <si>
    <r>
      <t>Reservas</t>
    </r>
    <r>
      <rPr>
        <sz val="9"/>
        <color theme="0"/>
        <rFont val="Arial"/>
        <family val="2"/>
      </rPr>
      <t>A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</si>
  <si>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A</t>
    </r>
  </si>
  <si>
    <t>Exceso o Insuficiencia en la Actualización de la Hacienda Pública/Patrimonio Neto 2021 (Nota 3.2.4)</t>
  </si>
  <si>
    <r>
      <t>Resultado por posición Monetaria</t>
    </r>
    <r>
      <rPr>
        <sz val="9"/>
        <color theme="0"/>
        <rFont val="Arial"/>
        <family val="2"/>
      </rPr>
      <t>A</t>
    </r>
  </si>
  <si>
    <r>
      <t>Resultado por Tenencia de Activos no Monetarios</t>
    </r>
    <r>
      <rPr>
        <sz val="9"/>
        <color theme="0"/>
        <rFont val="Arial"/>
        <family val="2"/>
      </rPr>
      <t>A</t>
    </r>
  </si>
  <si>
    <t>Hacienda Pública / Patrimonio Neto Final del Ejercicio 2021</t>
  </si>
  <si>
    <t>Cambios en la Hacienda Pública/Patrimonio Contribuido Neto del Ejercicio 2022</t>
  </si>
  <si>
    <r>
      <t>Aportaciones</t>
    </r>
    <r>
      <rPr>
        <sz val="9"/>
        <color theme="0"/>
        <rFont val="Arial"/>
        <family val="2"/>
      </rPr>
      <t>E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</si>
  <si>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E</t>
    </r>
  </si>
  <si>
    <r>
      <t>Actualización de la Hacienda Pública/Patrimonio</t>
    </r>
    <r>
      <rPr>
        <sz val="9"/>
        <color theme="0"/>
        <rFont val="Arial"/>
        <family val="2"/>
      </rPr>
      <t>E</t>
    </r>
  </si>
  <si>
    <t>Variaciones de la Hacienda Pública/Patrimonio Generado Neto del Ejercicio 2022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</si>
  <si>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  <r>
      <rPr>
        <sz val="9"/>
        <color theme="0"/>
        <rFont val="Arial"/>
        <family val="2"/>
      </rPr>
      <t>E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</si>
  <si>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E</t>
    </r>
  </si>
  <si>
    <r>
      <t>Revalúos</t>
    </r>
    <r>
      <rPr>
        <sz val="9"/>
        <color theme="0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</si>
  <si>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Reservas</t>
    </r>
    <r>
      <rPr>
        <sz val="9"/>
        <color theme="0"/>
        <rFont val="Arial"/>
        <family val="2"/>
      </rPr>
      <t>E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</si>
  <si>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E</t>
    </r>
  </si>
  <si>
    <t>Cambios en el Exceso o Insuficiencia en la Actualización de la Hacienda Pública/Patrimonio Neto 2018</t>
  </si>
  <si>
    <r>
      <t>Resultado por posición Monetaria</t>
    </r>
    <r>
      <rPr>
        <sz val="9"/>
        <color theme="0"/>
        <rFont val="Arial"/>
        <family val="2"/>
      </rPr>
      <t>E</t>
    </r>
  </si>
  <si>
    <r>
      <t>Resultado por Tenencia de Activos no Monetarios</t>
    </r>
    <r>
      <rPr>
        <sz val="9"/>
        <color theme="0"/>
        <rFont val="Arial"/>
        <family val="2"/>
      </rPr>
      <t>E</t>
    </r>
  </si>
  <si>
    <t>Saldo Neto en la Hacienda Pública / Patrimonio 2022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</si>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</sst>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43" fontId="6" fillId="2" borderId="0" xfId="1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101309</xdr:colOff>
      <xdr:row>55</xdr:row>
      <xdr:rowOff>0</xdr:rowOff>
    </xdr:from>
    <xdr:to>
      <xdr:col>3</xdr:col>
      <xdr:colOff>2495550</xdr:colOff>
      <xdr:row>55</xdr:row>
      <xdr:rowOff>0</xdr:rowOff>
    </xdr:to>
    <xdr:cxnSp macro="">
      <xdr:nvCxnSpPr>
        <xdr:cNvPr id="2" name="8 Conector recto"/>
        <xdr:cNvCxnSpPr/>
      </xdr:nvCxnSpPr>
      <xdr:spPr>
        <a:xfrm>
          <a:off x="1339559" y="10267950"/>
          <a:ext cx="23942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54</xdr:row>
      <xdr:rowOff>171450</xdr:rowOff>
    </xdr:from>
    <xdr:to>
      <xdr:col>8</xdr:col>
      <xdr:colOff>200025</xdr:colOff>
      <xdr:row>55</xdr:row>
      <xdr:rowOff>4</xdr:rowOff>
    </xdr:to>
    <xdr:cxnSp macro="">
      <xdr:nvCxnSpPr>
        <xdr:cNvPr id="3" name="10 Conector recto"/>
        <xdr:cNvCxnSpPr/>
      </xdr:nvCxnSpPr>
      <xdr:spPr>
        <a:xfrm flipV="1">
          <a:off x="5076825" y="10248900"/>
          <a:ext cx="2876550" cy="190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54</xdr:row>
      <xdr:rowOff>142875</xdr:rowOff>
    </xdr:from>
    <xdr:to>
      <xdr:col>15</xdr:col>
      <xdr:colOff>114300</xdr:colOff>
      <xdr:row>54</xdr:row>
      <xdr:rowOff>161925</xdr:rowOff>
    </xdr:to>
    <xdr:cxnSp macro="">
      <xdr:nvCxnSpPr>
        <xdr:cNvPr id="4" name="10 Conector recto"/>
        <xdr:cNvCxnSpPr/>
      </xdr:nvCxnSpPr>
      <xdr:spPr>
        <a:xfrm flipV="1">
          <a:off x="10182225" y="10220325"/>
          <a:ext cx="2190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Ma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B71" t="str">
            <v>AportacionesA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Donaciones de Capital (Nota 3.1.1)A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Actualización de la Hacienda Pública/PatrimonioA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Resultados del Ejercicio (Ahorro/Desahorro) (Nota 3.1.2)A</v>
          </cell>
          <cell r="C74">
            <v>0</v>
          </cell>
          <cell r="D74">
            <v>0</v>
          </cell>
          <cell r="E74">
            <v>-12472548.970000001</v>
          </cell>
          <cell r="F74">
            <v>0</v>
          </cell>
        </row>
        <row r="75">
          <cell r="B75" t="str">
            <v>Resultados de Ejercicios Anteriores (Nota 3.1.2)A</v>
          </cell>
          <cell r="C75">
            <v>0</v>
          </cell>
          <cell r="D75">
            <v>13199144</v>
          </cell>
          <cell r="E75">
            <v>0</v>
          </cell>
          <cell r="F75">
            <v>0</v>
          </cell>
        </row>
        <row r="76">
          <cell r="B76" t="str">
            <v>RevalúosA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 t="str">
            <v>ReservasA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Rectificaciones de Resultados de Ejercicios Anteriores (Nota 3.1.3)A</v>
          </cell>
          <cell r="C78">
            <v>0</v>
          </cell>
          <cell r="D78">
            <v>1917300.95</v>
          </cell>
          <cell r="E78">
            <v>0</v>
          </cell>
          <cell r="F78">
            <v>0</v>
          </cell>
        </row>
        <row r="79">
          <cell r="B79" t="str">
            <v>Resultado por posición MonetariaA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 t="str">
            <v>Resultado por Tenencia de Activos no MonetariosA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 t="str">
            <v>AportacionesE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 t="str">
            <v>Donaciones de Capital (Nota 3.1.1)E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Actualización de la Hacienda Pública/PatrimonioE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Resultados del Ejercicio (Ahorro/Desahorro, Nota 3.1.4)E</v>
          </cell>
          <cell r="C84">
            <v>0</v>
          </cell>
          <cell r="D84">
            <v>0</v>
          </cell>
          <cell r="E84">
            <v>3472546.05</v>
          </cell>
          <cell r="F84">
            <v>0</v>
          </cell>
        </row>
        <row r="85">
          <cell r="B85" t="str">
            <v>Resultados de Ejercicios Anteriores (Nota 3.1.2)E</v>
          </cell>
          <cell r="C85">
            <v>0</v>
          </cell>
          <cell r="D85">
            <v>-12472548.970000001</v>
          </cell>
          <cell r="E85">
            <v>12472548.970000001</v>
          </cell>
          <cell r="F85">
            <v>0</v>
          </cell>
        </row>
        <row r="86">
          <cell r="B86" t="str">
            <v xml:space="preserve">RevalúosE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ReservasE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Rectificaciones de Resultados de Ejercicios Anteriores (Nota 3.1.3)E</v>
          </cell>
          <cell r="C88">
            <v>0</v>
          </cell>
          <cell r="D88">
            <v>0</v>
          </cell>
          <cell r="E88">
            <v>24437.05</v>
          </cell>
          <cell r="F88">
            <v>0</v>
          </cell>
        </row>
        <row r="89">
          <cell r="B89" t="str">
            <v>Resultado por posición MonetariaE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Resultado por Tenencia de Activos no MonetariosE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WVY60"/>
  <sheetViews>
    <sheetView showGridLines="0" tabSelected="1" workbookViewId="0">
      <selection activeCell="C25" sqref="C25:D25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31"/>
      <c r="JF13" s="32"/>
    </row>
    <row r="14" spans="2:266" x14ac:dyDescent="0.25">
      <c r="B14" s="20"/>
      <c r="C14" s="33" t="s">
        <v>14</v>
      </c>
      <c r="D14" s="33"/>
      <c r="E14" s="34">
        <f>+VLOOKUP(C14,[1]EV!$B$71:$F$90,2,0)</f>
        <v>0</v>
      </c>
      <c r="F14" s="34">
        <v>0</v>
      </c>
      <c r="G14" s="34">
        <f>+VLOOKUP(C14,[1]EV!$B$71:$F$90,3,0)</f>
        <v>0</v>
      </c>
      <c r="H14" s="34">
        <v>0</v>
      </c>
      <c r="I14" s="34">
        <f>+VLOOKUP(C14,[1]EV!$B$71:$F$90,4,0)</f>
        <v>0</v>
      </c>
      <c r="J14" s="34">
        <v>0</v>
      </c>
      <c r="K14" s="34">
        <f>+VLOOKUP(C14,[1]EV!$B$71:$F$90,5,0)</f>
        <v>0</v>
      </c>
      <c r="L14" s="34">
        <v>0</v>
      </c>
      <c r="M14" s="35">
        <f t="shared" ref="M14:N16" si="0">SUM(E14:K14)</f>
        <v>0</v>
      </c>
      <c r="N14" s="35">
        <f t="shared" si="0"/>
        <v>0</v>
      </c>
      <c r="O14" s="31"/>
    </row>
    <row r="15" spans="2:266" x14ac:dyDescent="0.25">
      <c r="B15" s="20"/>
      <c r="C15" s="33" t="s">
        <v>15</v>
      </c>
      <c r="D15" s="33"/>
      <c r="E15" s="34">
        <f>+VLOOKUP(C15,[1]EV!$B$71:$F$90,2,0)</f>
        <v>0</v>
      </c>
      <c r="F15" s="34">
        <v>0</v>
      </c>
      <c r="G15" s="34">
        <f>+VLOOKUP(C15,[1]EV!$B$71:$F$90,3,0)</f>
        <v>0</v>
      </c>
      <c r="H15" s="34">
        <v>0</v>
      </c>
      <c r="I15" s="34">
        <f>+VLOOKUP(C15,[1]EV!$B$71:$F$90,4,0)</f>
        <v>0</v>
      </c>
      <c r="J15" s="34">
        <v>0</v>
      </c>
      <c r="K15" s="34">
        <f>+VLOOKUP(C15,[1]EV!$B$71:$F$90,5,0)</f>
        <v>0</v>
      </c>
      <c r="L15" s="34">
        <v>0</v>
      </c>
      <c r="M15" s="35">
        <f t="shared" si="0"/>
        <v>0</v>
      </c>
      <c r="N15" s="35">
        <f t="shared" si="0"/>
        <v>0</v>
      </c>
      <c r="O15" s="31"/>
    </row>
    <row r="16" spans="2:266" x14ac:dyDescent="0.25">
      <c r="B16" s="20"/>
      <c r="C16" s="33" t="s">
        <v>16</v>
      </c>
      <c r="D16" s="33"/>
      <c r="E16" s="34">
        <f>+VLOOKUP(C16,[1]EV!$B$71:$F$90,2,0)</f>
        <v>0</v>
      </c>
      <c r="F16" s="34">
        <v>0</v>
      </c>
      <c r="G16" s="34">
        <f>+VLOOKUP(C16,[1]EV!$B$71:$F$90,3,0)</f>
        <v>0</v>
      </c>
      <c r="H16" s="34">
        <v>0</v>
      </c>
      <c r="I16" s="34">
        <f>+VLOOKUP(C16,[1]EV!$B$71:$F$90,4,0)</f>
        <v>0</v>
      </c>
      <c r="J16" s="34">
        <v>0</v>
      </c>
      <c r="K16" s="34">
        <f>+VLOOKUP(C16,[1]EV!$B$71:$F$90,5,0)</f>
        <v>0</v>
      </c>
      <c r="L16" s="34">
        <v>0</v>
      </c>
      <c r="M16" s="35">
        <f t="shared" si="0"/>
        <v>0</v>
      </c>
      <c r="N16" s="35">
        <f t="shared" si="0"/>
        <v>0</v>
      </c>
      <c r="O16" s="31"/>
    </row>
    <row r="17" spans="2:15" x14ac:dyDescent="0.25">
      <c r="B17" s="27"/>
      <c r="C17" s="36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1"/>
    </row>
    <row r="18" spans="2:15" x14ac:dyDescent="0.25">
      <c r="B18" s="27"/>
      <c r="C18" s="37" t="s">
        <v>17</v>
      </c>
      <c r="D18" s="37"/>
      <c r="E18" s="38">
        <f>SUM(E19:F23)</f>
        <v>0</v>
      </c>
      <c r="F18" s="38">
        <f>SUM(F19:F22)</f>
        <v>0</v>
      </c>
      <c r="G18" s="38">
        <f>SUM(G19:G23)</f>
        <v>15116444.949999999</v>
      </c>
      <c r="H18" s="38">
        <f>SUM(H19:H22)</f>
        <v>0</v>
      </c>
      <c r="I18" s="38">
        <f>SUM(I19:I23)</f>
        <v>-12472548.970000001</v>
      </c>
      <c r="J18" s="38">
        <f>SUM(J19:K23)</f>
        <v>0</v>
      </c>
      <c r="K18" s="38">
        <f>SUM(K19:L23)</f>
        <v>0</v>
      </c>
      <c r="L18" s="38">
        <f>SUM(L19:M23)</f>
        <v>2643895.9799999995</v>
      </c>
      <c r="M18" s="38">
        <f>SUM(M19:M23)</f>
        <v>2643895.9799999995</v>
      </c>
      <c r="N18" s="38">
        <f>+M18/$M$11</f>
        <v>2643.8959799999993</v>
      </c>
      <c r="O18" s="31"/>
    </row>
    <row r="19" spans="2:15" x14ac:dyDescent="0.25">
      <c r="B19" s="20"/>
      <c r="C19" s="33" t="s">
        <v>18</v>
      </c>
      <c r="D19" s="33"/>
      <c r="E19" s="34">
        <f>+VLOOKUP(C19,[1]EV!$B$71:$F$90,2,0)</f>
        <v>0</v>
      </c>
      <c r="F19" s="34">
        <v>0</v>
      </c>
      <c r="G19" s="34">
        <f>+VLOOKUP(C19,[1]EV!$B$71:$F$90,3,0)</f>
        <v>0</v>
      </c>
      <c r="H19" s="34">
        <v>0</v>
      </c>
      <c r="I19" s="34">
        <f>+VLOOKUP(C19,[1]EV!$B$71:$F$90,4,0)</f>
        <v>-12472548.970000001</v>
      </c>
      <c r="J19" s="34">
        <v>0</v>
      </c>
      <c r="K19" s="34">
        <f>+VLOOKUP(C19,[1]EV!$B$71:$F$90,5,0)</f>
        <v>0</v>
      </c>
      <c r="L19" s="34">
        <v>0</v>
      </c>
      <c r="M19" s="35">
        <f>+E19+G19+I19+K19</f>
        <v>-12472548.970000001</v>
      </c>
      <c r="N19" s="35">
        <f>+M19/$M$11</f>
        <v>-12472.54897</v>
      </c>
      <c r="O19" s="31"/>
    </row>
    <row r="20" spans="2:15" x14ac:dyDescent="0.25">
      <c r="B20" s="20"/>
      <c r="C20" s="33" t="s">
        <v>19</v>
      </c>
      <c r="D20" s="33"/>
      <c r="E20" s="34">
        <f>+VLOOKUP(C20,[1]EV!$B$71:$F$90,2,0)</f>
        <v>0</v>
      </c>
      <c r="F20" s="34">
        <v>0</v>
      </c>
      <c r="G20" s="34">
        <f>+VLOOKUP(C20,[1]EV!$B$71:$F$90,3,0)</f>
        <v>13199144</v>
      </c>
      <c r="H20" s="34">
        <v>0</v>
      </c>
      <c r="I20" s="34">
        <f>+VLOOKUP(C20,[1]EV!$B$71:$F$90,4,0)</f>
        <v>0</v>
      </c>
      <c r="J20" s="34">
        <v>0</v>
      </c>
      <c r="K20" s="34">
        <f>+VLOOKUP(C20,[1]EV!$B$71:$F$90,5,0)</f>
        <v>0</v>
      </c>
      <c r="L20" s="34">
        <v>0</v>
      </c>
      <c r="M20" s="35">
        <f>+E20+G20+I20+K20</f>
        <v>13199144</v>
      </c>
      <c r="N20" s="35">
        <f>+M20/$M$11</f>
        <v>13199.144</v>
      </c>
      <c r="O20" s="31"/>
    </row>
    <row r="21" spans="2:15" x14ac:dyDescent="0.25">
      <c r="B21" s="20"/>
      <c r="C21" s="33" t="s">
        <v>20</v>
      </c>
      <c r="D21" s="33"/>
      <c r="E21" s="34">
        <f>+VLOOKUP(C21,[1]EV!$B$71:$F$90,2,0)</f>
        <v>0</v>
      </c>
      <c r="F21" s="34">
        <v>0</v>
      </c>
      <c r="G21" s="34">
        <f>+VLOOKUP(C21,[1]EV!$B$71:$F$90,3,0)</f>
        <v>0</v>
      </c>
      <c r="H21" s="34">
        <v>0</v>
      </c>
      <c r="I21" s="34">
        <f>+VLOOKUP(C21,[1]EV!$B$71:$F$90,4,0)</f>
        <v>0</v>
      </c>
      <c r="J21" s="34">
        <v>0</v>
      </c>
      <c r="K21" s="34">
        <f>+VLOOKUP(C21,[1]EV!$B$71:$F$90,5,0)</f>
        <v>0</v>
      </c>
      <c r="L21" s="34">
        <v>0</v>
      </c>
      <c r="M21" s="35">
        <f>+E21+G21+I21+K21</f>
        <v>0</v>
      </c>
      <c r="N21" s="35">
        <f>SUM(F21:L21)</f>
        <v>0</v>
      </c>
      <c r="O21" s="31"/>
    </row>
    <row r="22" spans="2:15" x14ac:dyDescent="0.25">
      <c r="B22" s="20"/>
      <c r="C22" s="33" t="s">
        <v>21</v>
      </c>
      <c r="D22" s="33"/>
      <c r="E22" s="34">
        <f>+VLOOKUP(C22,[1]EV!$B$71:$F$90,2,0)</f>
        <v>0</v>
      </c>
      <c r="F22" s="34">
        <v>0</v>
      </c>
      <c r="G22" s="34">
        <f>+VLOOKUP(C22,[1]EV!$B$71:$F$90,3,0)</f>
        <v>0</v>
      </c>
      <c r="H22" s="34">
        <v>0</v>
      </c>
      <c r="I22" s="34">
        <f>+VLOOKUP(C22,[1]EV!$B$71:$F$90,4,0)</f>
        <v>0</v>
      </c>
      <c r="J22" s="34">
        <v>0</v>
      </c>
      <c r="K22" s="34">
        <f>+VLOOKUP(C22,[1]EV!$B$71:$F$90,5,0)</f>
        <v>0</v>
      </c>
      <c r="L22" s="34">
        <v>0</v>
      </c>
      <c r="M22" s="35">
        <f>+E22+G22+I22+K22</f>
        <v>0</v>
      </c>
      <c r="N22" s="35">
        <f>SUM(F22:L22)</f>
        <v>0</v>
      </c>
      <c r="O22" s="31"/>
    </row>
    <row r="23" spans="2:15" x14ac:dyDescent="0.25">
      <c r="B23" s="20"/>
      <c r="C23" s="33" t="s">
        <v>22</v>
      </c>
      <c r="D23" s="33"/>
      <c r="E23" s="34">
        <f>+VLOOKUP(C23,[1]EV!$B$71:$F$90,2,0)</f>
        <v>0</v>
      </c>
      <c r="F23" s="34">
        <v>0</v>
      </c>
      <c r="G23" s="34">
        <f>+VLOOKUP(C23,[1]EV!$B$71:$F$90,3,0)</f>
        <v>1917300.95</v>
      </c>
      <c r="H23" s="34">
        <v>0</v>
      </c>
      <c r="I23" s="34">
        <f>+VLOOKUP(C23,[1]EV!$B$71:$F$90,4,0)</f>
        <v>0</v>
      </c>
      <c r="J23" s="34">
        <v>0</v>
      </c>
      <c r="K23" s="34">
        <f>+VLOOKUP(C23,[1]EV!$B$71:$F$90,5,0)</f>
        <v>0</v>
      </c>
      <c r="L23" s="34">
        <v>0</v>
      </c>
      <c r="M23" s="35">
        <f>+E23+G23+I23+K23</f>
        <v>1917300.95</v>
      </c>
      <c r="N23" s="35"/>
      <c r="O23" s="31"/>
    </row>
    <row r="24" spans="2:15" x14ac:dyDescent="0.25">
      <c r="B24" s="27"/>
      <c r="C24" s="36"/>
      <c r="D24" s="2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/>
    </row>
    <row r="25" spans="2:15" ht="15.75" thickBot="1" x14ac:dyDescent="0.3">
      <c r="B25" s="27"/>
      <c r="C25" s="39" t="s">
        <v>23</v>
      </c>
      <c r="D25" s="39"/>
      <c r="E25" s="38">
        <f>+E26+E27</f>
        <v>0</v>
      </c>
      <c r="F25" s="38" t="e">
        <f>F13+#REF!+F18</f>
        <v>#REF!</v>
      </c>
      <c r="G25" s="38">
        <f>+G26+G27</f>
        <v>0</v>
      </c>
      <c r="H25" s="38" t="e">
        <f>H13+#REF!+H18</f>
        <v>#REF!</v>
      </c>
      <c r="I25" s="38">
        <f>+I26+I27</f>
        <v>0</v>
      </c>
      <c r="J25" s="38" t="e">
        <f>J13+#REF!+J18</f>
        <v>#REF!</v>
      </c>
      <c r="K25" s="38">
        <f>+K26+K27</f>
        <v>0</v>
      </c>
      <c r="L25" s="38" t="e">
        <f>L13+#REF!+L18</f>
        <v>#REF!</v>
      </c>
      <c r="M25" s="38">
        <f>+M26+M27</f>
        <v>0</v>
      </c>
      <c r="N25" s="40" t="e">
        <f>N13+#REF!+N18</f>
        <v>#REF!</v>
      </c>
      <c r="O25" s="31"/>
    </row>
    <row r="26" spans="2:15" x14ac:dyDescent="0.25">
      <c r="B26" s="27"/>
      <c r="C26" s="41" t="s">
        <v>24</v>
      </c>
      <c r="D26" s="41"/>
      <c r="E26" s="34">
        <f>+VLOOKUP(C26,[1]EV!$B$71:$F$90,2,0)</f>
        <v>0</v>
      </c>
      <c r="F26" s="34">
        <v>0</v>
      </c>
      <c r="G26" s="34">
        <f>+VLOOKUP(C26,[1]EV!$B$71:$F$90,3,0)</f>
        <v>0</v>
      </c>
      <c r="H26" s="34">
        <v>0</v>
      </c>
      <c r="I26" s="34">
        <f>+VLOOKUP(C26,[1]EV!$B$71:$F$90,4,0)</f>
        <v>0</v>
      </c>
      <c r="J26" s="34">
        <v>0</v>
      </c>
      <c r="K26" s="34">
        <f>+VLOOKUP(C26,[1]EV!$B$71:$F$90,5,0)</f>
        <v>0</v>
      </c>
      <c r="L26" s="35"/>
      <c r="M26" s="35">
        <f>SUM(E26:K26)</f>
        <v>0</v>
      </c>
      <c r="N26" s="38"/>
      <c r="O26" s="31"/>
    </row>
    <row r="27" spans="2:15" x14ac:dyDescent="0.25">
      <c r="B27" s="27"/>
      <c r="C27" s="41" t="s">
        <v>25</v>
      </c>
      <c r="D27" s="41"/>
      <c r="E27" s="34">
        <f>+VLOOKUP(C27,[1]EV!$B$71:$F$90,2,0)</f>
        <v>0</v>
      </c>
      <c r="F27" s="34">
        <v>0</v>
      </c>
      <c r="G27" s="34">
        <f>+VLOOKUP(C27,[1]EV!$B$71:$F$90,3,0)</f>
        <v>0</v>
      </c>
      <c r="H27" s="34">
        <v>0</v>
      </c>
      <c r="I27" s="34">
        <f>+VLOOKUP(C27,[1]EV!$B$71:$F$90,4,0)</f>
        <v>0</v>
      </c>
      <c r="J27" s="34">
        <v>0</v>
      </c>
      <c r="K27" s="34">
        <f>+VLOOKUP(C27,[1]EV!$B$71:$F$90,5,0)</f>
        <v>0</v>
      </c>
      <c r="L27" s="35"/>
      <c r="M27" s="35">
        <f>SUM(E27:K27)</f>
        <v>0</v>
      </c>
      <c r="N27" s="38"/>
      <c r="O27" s="31"/>
    </row>
    <row r="28" spans="2:15" x14ac:dyDescent="0.25">
      <c r="B28" s="27"/>
      <c r="C28" s="41"/>
      <c r="D28" s="41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31"/>
    </row>
    <row r="29" spans="2:15" x14ac:dyDescent="0.25">
      <c r="B29" s="27"/>
      <c r="C29" s="42" t="s">
        <v>26</v>
      </c>
      <c r="D29" s="42"/>
      <c r="E29" s="43">
        <f>+E13+E18+E25</f>
        <v>0</v>
      </c>
      <c r="F29" s="44"/>
      <c r="G29" s="43">
        <f t="shared" ref="G29:L29" si="1">+G13+G18+G25</f>
        <v>15116444.949999999</v>
      </c>
      <c r="H29" s="43" t="e">
        <f t="shared" si="1"/>
        <v>#REF!</v>
      </c>
      <c r="I29" s="43">
        <f t="shared" si="1"/>
        <v>-12472548.970000001</v>
      </c>
      <c r="J29" s="43" t="e">
        <f t="shared" si="1"/>
        <v>#REF!</v>
      </c>
      <c r="K29" s="43">
        <f t="shared" si="1"/>
        <v>0</v>
      </c>
      <c r="L29" s="43" t="e">
        <f t="shared" si="1"/>
        <v>#REF!</v>
      </c>
      <c r="M29" s="43">
        <f>+M13+M18+M25</f>
        <v>2643895.9799999995</v>
      </c>
      <c r="N29" s="38"/>
      <c r="O29" s="31"/>
    </row>
    <row r="30" spans="2:15" x14ac:dyDescent="0.25">
      <c r="B30" s="20"/>
      <c r="C30" s="23"/>
      <c r="D30" s="2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1"/>
    </row>
    <row r="31" spans="2:15" x14ac:dyDescent="0.25">
      <c r="B31" s="27"/>
      <c r="C31" s="37" t="s">
        <v>27</v>
      </c>
      <c r="D31" s="37"/>
      <c r="E31" s="38">
        <f t="shared" ref="E31:L31" si="2">SUM(E32:E34)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0">
        <f>+E31+G31+I31+K31</f>
        <v>0</v>
      </c>
      <c r="N31" s="38">
        <f>SUM(F31:L31)</f>
        <v>0</v>
      </c>
      <c r="O31" s="31"/>
    </row>
    <row r="32" spans="2:15" x14ac:dyDescent="0.25">
      <c r="B32" s="20"/>
      <c r="C32" s="33" t="s">
        <v>28</v>
      </c>
      <c r="D32" s="33"/>
      <c r="E32" s="34">
        <f>+VLOOKUP(C32,[1]EV!$B$71:$F$90,2,0)</f>
        <v>0</v>
      </c>
      <c r="F32" s="34">
        <v>0</v>
      </c>
      <c r="G32" s="34">
        <f>+VLOOKUP(C32,[1]EV!$B$71:$F$90,3,0)</f>
        <v>0</v>
      </c>
      <c r="H32" s="34">
        <v>0</v>
      </c>
      <c r="I32" s="34">
        <f>+VLOOKUP(C32,[1]EV!$B$71:$F$90,4,0)</f>
        <v>0</v>
      </c>
      <c r="J32" s="34">
        <v>0</v>
      </c>
      <c r="K32" s="34">
        <f>+VLOOKUP(C32,[1]EV!$B$71:$F$90,5,0)</f>
        <v>0</v>
      </c>
      <c r="L32" s="34">
        <v>0</v>
      </c>
      <c r="M32" s="35">
        <f>SUM(E32:K32)</f>
        <v>0</v>
      </c>
      <c r="N32" s="35">
        <f>SUM(F32:L32)</f>
        <v>0</v>
      </c>
      <c r="O32" s="31"/>
    </row>
    <row r="33" spans="2:266" ht="15" customHeight="1" x14ac:dyDescent="0.25">
      <c r="B33" s="20"/>
      <c r="C33" s="33" t="s">
        <v>29</v>
      </c>
      <c r="D33" s="33"/>
      <c r="E33" s="34">
        <f>+VLOOKUP(C33,[1]EV!$B$71:$F$90,2,0)</f>
        <v>0</v>
      </c>
      <c r="F33" s="34">
        <v>0</v>
      </c>
      <c r="G33" s="34">
        <f>+VLOOKUP(C33,[1]EV!$B$71:$F$90,3,0)</f>
        <v>0</v>
      </c>
      <c r="H33" s="34">
        <v>0</v>
      </c>
      <c r="I33" s="34">
        <f>+VLOOKUP(C33,[1]EV!$B$71:$F$90,4,0)</f>
        <v>0</v>
      </c>
      <c r="J33" s="34">
        <v>0</v>
      </c>
      <c r="K33" s="34">
        <f>+VLOOKUP(C33,[1]EV!$B$71:$F$90,5,0)</f>
        <v>0</v>
      </c>
      <c r="L33" s="34">
        <v>0</v>
      </c>
      <c r="M33" s="35">
        <f>+E33+G33+I33+K33</f>
        <v>0</v>
      </c>
      <c r="N33" s="35">
        <f>SUM(F33:L33)</f>
        <v>0</v>
      </c>
      <c r="O33" s="31"/>
    </row>
    <row r="34" spans="2:266" x14ac:dyDescent="0.25">
      <c r="B34" s="20"/>
      <c r="C34" s="33" t="s">
        <v>30</v>
      </c>
      <c r="D34" s="33"/>
      <c r="E34" s="34">
        <f>+VLOOKUP(C34,[1]EV!$B$71:$F$90,2,0)</f>
        <v>0</v>
      </c>
      <c r="F34" s="34">
        <v>0</v>
      </c>
      <c r="G34" s="34">
        <f>+VLOOKUP(C34,[1]EV!$B$71:$F$90,3,0)</f>
        <v>0</v>
      </c>
      <c r="H34" s="34">
        <v>0</v>
      </c>
      <c r="I34" s="34">
        <f>+VLOOKUP(C34,[1]EV!$B$71:$F$90,4,0)</f>
        <v>0</v>
      </c>
      <c r="J34" s="34">
        <v>0</v>
      </c>
      <c r="K34" s="34">
        <f>+VLOOKUP(C34,[1]EV!$B$71:$F$90,5,0)</f>
        <v>0</v>
      </c>
      <c r="L34" s="34">
        <v>0</v>
      </c>
      <c r="M34" s="35">
        <f>SUM(E34:K34)</f>
        <v>0</v>
      </c>
      <c r="N34" s="35">
        <f>SUM(F34:L34)</f>
        <v>0</v>
      </c>
      <c r="O34" s="31"/>
    </row>
    <row r="35" spans="2:266" x14ac:dyDescent="0.25">
      <c r="B35" s="27"/>
      <c r="C35" s="36"/>
      <c r="D35" s="2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1"/>
    </row>
    <row r="36" spans="2:266" x14ac:dyDescent="0.25">
      <c r="B36" s="27" t="s">
        <v>6</v>
      </c>
      <c r="C36" s="37" t="s">
        <v>31</v>
      </c>
      <c r="D36" s="37"/>
      <c r="E36" s="38">
        <f>SUM(E37:F41)</f>
        <v>0</v>
      </c>
      <c r="F36" s="38">
        <f t="shared" ref="F36:L36" si="3">SUM(F37:F40)</f>
        <v>0</v>
      </c>
      <c r="G36" s="38">
        <f>SUM(G37:H41)</f>
        <v>-12472548.970000001</v>
      </c>
      <c r="H36" s="38">
        <f t="shared" si="3"/>
        <v>0</v>
      </c>
      <c r="I36" s="38">
        <f>SUM(I37:I41)</f>
        <v>15969532.07</v>
      </c>
      <c r="J36" s="38">
        <f t="shared" si="3"/>
        <v>0</v>
      </c>
      <c r="K36" s="38">
        <f>SUM(K37:K41)</f>
        <v>0</v>
      </c>
      <c r="L36" s="38">
        <f t="shared" si="3"/>
        <v>0</v>
      </c>
      <c r="M36" s="38">
        <f>SUM(M37:M41)</f>
        <v>3496983.0999999996</v>
      </c>
      <c r="N36" s="38">
        <f>+M36/$M$11</f>
        <v>3496.9830999999995</v>
      </c>
      <c r="O36" s="31"/>
    </row>
    <row r="37" spans="2:266" x14ac:dyDescent="0.25">
      <c r="B37" s="20"/>
      <c r="C37" s="33" t="s">
        <v>32</v>
      </c>
      <c r="D37" s="33"/>
      <c r="E37" s="34">
        <f>+VLOOKUP(C37,[1]EV!$B$71:$F$90,2,0)</f>
        <v>0</v>
      </c>
      <c r="F37" s="34">
        <v>0</v>
      </c>
      <c r="G37" s="34">
        <f>+VLOOKUP(C37,[1]EV!$B$71:$F$90,3,0)</f>
        <v>0</v>
      </c>
      <c r="H37" s="34">
        <v>0</v>
      </c>
      <c r="I37" s="34">
        <f>+VLOOKUP(C37,[1]EV!$B$71:$F$90,4,0)</f>
        <v>3472546.05</v>
      </c>
      <c r="J37" s="34">
        <v>0</v>
      </c>
      <c r="K37" s="34">
        <f>+VLOOKUP(C37,[1]EV!$B$71:$F$90,5,0)</f>
        <v>0</v>
      </c>
      <c r="L37" s="34">
        <v>0</v>
      </c>
      <c r="M37" s="35">
        <f>+E37+G37+I37+K37</f>
        <v>3472546.05</v>
      </c>
      <c r="N37" s="35">
        <f>+M37/$M$11</f>
        <v>3472.5460499999999</v>
      </c>
      <c r="O37" s="31"/>
    </row>
    <row r="38" spans="2:266" x14ac:dyDescent="0.25">
      <c r="B38" s="20"/>
      <c r="C38" s="33" t="s">
        <v>33</v>
      </c>
      <c r="D38" s="33"/>
      <c r="E38" s="34">
        <f>+VLOOKUP(C38,[1]EV!$B$71:$F$90,2,0)</f>
        <v>0</v>
      </c>
      <c r="F38" s="34">
        <v>0</v>
      </c>
      <c r="G38" s="34">
        <f>+VLOOKUP(C38,[1]EV!$B$71:$F$90,3,0)</f>
        <v>-12472548.970000001</v>
      </c>
      <c r="H38" s="34">
        <v>0</v>
      </c>
      <c r="I38" s="34">
        <f>+VLOOKUP(C38,[1]EV!$B$71:$F$90,4,0)</f>
        <v>12472548.970000001</v>
      </c>
      <c r="J38" s="34">
        <v>0</v>
      </c>
      <c r="K38" s="34">
        <f>+VLOOKUP(C38,[1]EV!$B$71:$F$90,5,0)</f>
        <v>0</v>
      </c>
      <c r="L38" s="34">
        <v>0</v>
      </c>
      <c r="M38" s="35">
        <f>+E38+G38+I38+K38</f>
        <v>0</v>
      </c>
      <c r="N38" s="35">
        <f>SUM(F38:L38)</f>
        <v>0</v>
      </c>
      <c r="O38" s="31"/>
    </row>
    <row r="39" spans="2:266" x14ac:dyDescent="0.25">
      <c r="B39" s="20"/>
      <c r="C39" s="33" t="s">
        <v>34</v>
      </c>
      <c r="D39" s="33"/>
      <c r="E39" s="34">
        <f>+VLOOKUP(C39,[1]EV!$B$71:$F$90,2,0)</f>
        <v>0</v>
      </c>
      <c r="F39" s="34">
        <v>0</v>
      </c>
      <c r="G39" s="34">
        <f>+VLOOKUP(C39,[1]EV!$B$71:$F$90,3,0)</f>
        <v>0</v>
      </c>
      <c r="H39" s="34">
        <v>0</v>
      </c>
      <c r="I39" s="34">
        <f>+VLOOKUP(C39,[1]EV!$B$71:$F$90,4,0)</f>
        <v>0</v>
      </c>
      <c r="J39" s="34">
        <v>0</v>
      </c>
      <c r="K39" s="34">
        <f>+VLOOKUP(C39,[1]EV!$B$71:$F$90,5,0)</f>
        <v>0</v>
      </c>
      <c r="L39" s="34">
        <v>0</v>
      </c>
      <c r="M39" s="35">
        <f>+E39+G39+I39+K39</f>
        <v>0</v>
      </c>
      <c r="N39" s="35">
        <f>SUM(F39:L39)</f>
        <v>0</v>
      </c>
      <c r="O39" s="31"/>
    </row>
    <row r="40" spans="2:266" x14ac:dyDescent="0.25">
      <c r="B40" s="20"/>
      <c r="C40" s="33" t="s">
        <v>35</v>
      </c>
      <c r="D40" s="33"/>
      <c r="E40" s="34">
        <f>+VLOOKUP(C40,[1]EV!$B$71:$F$90,2,0)</f>
        <v>0</v>
      </c>
      <c r="F40" s="34">
        <v>0</v>
      </c>
      <c r="G40" s="34">
        <f>+VLOOKUP(C40,[1]EV!$B$71:$F$90,3,0)</f>
        <v>0</v>
      </c>
      <c r="H40" s="34">
        <v>0</v>
      </c>
      <c r="I40" s="34">
        <f>+VLOOKUP(C40,[1]EV!$B$71:$F$90,4,0)</f>
        <v>0</v>
      </c>
      <c r="J40" s="34">
        <v>0</v>
      </c>
      <c r="K40" s="34">
        <f>+VLOOKUP(C40,[1]EV!$B$71:$F$90,5,0)</f>
        <v>0</v>
      </c>
      <c r="L40" s="34">
        <v>0</v>
      </c>
      <c r="M40" s="35">
        <f>+E40+G40+I40+K40</f>
        <v>0</v>
      </c>
      <c r="N40" s="35">
        <f>SUM(F40:L40)</f>
        <v>0</v>
      </c>
      <c r="O40" s="31"/>
    </row>
    <row r="41" spans="2:266" x14ac:dyDescent="0.25">
      <c r="B41" s="20"/>
      <c r="C41" s="33" t="s">
        <v>36</v>
      </c>
      <c r="D41" s="33"/>
      <c r="E41" s="34">
        <f>+VLOOKUP(C41,[1]EV!$B$71:$F$90,2,0)</f>
        <v>0</v>
      </c>
      <c r="F41" s="34">
        <v>0</v>
      </c>
      <c r="G41" s="34">
        <f>+VLOOKUP(C41,[1]EV!$B$71:$F$90,3,0)</f>
        <v>0</v>
      </c>
      <c r="H41" s="34">
        <v>0</v>
      </c>
      <c r="I41" s="34">
        <f>+VLOOKUP(C41,[1]EV!$B$71:$F$90,4,0)</f>
        <v>24437.05</v>
      </c>
      <c r="J41" s="34">
        <v>0</v>
      </c>
      <c r="K41" s="34">
        <f>+VLOOKUP(C41,[1]EV!$B$71:$F$90,5,0)</f>
        <v>0</v>
      </c>
      <c r="L41" s="34">
        <v>0</v>
      </c>
      <c r="M41" s="35">
        <f>+E41+G41+I41+K41</f>
        <v>24437.05</v>
      </c>
      <c r="N41" s="35"/>
      <c r="O41" s="31"/>
    </row>
    <row r="42" spans="2:266" x14ac:dyDescent="0.25">
      <c r="B42" s="20"/>
      <c r="C42" s="45"/>
      <c r="D42" s="45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1"/>
    </row>
    <row r="43" spans="2:266" x14ac:dyDescent="0.25">
      <c r="B43" s="20"/>
      <c r="C43" s="39" t="s">
        <v>37</v>
      </c>
      <c r="D43" s="39"/>
      <c r="E43" s="38">
        <f>+E44+E45</f>
        <v>0</v>
      </c>
      <c r="F43" s="38" t="e">
        <f>F32+#REF!+F37</f>
        <v>#REF!</v>
      </c>
      <c r="G43" s="38">
        <f>+G44+G45</f>
        <v>0</v>
      </c>
      <c r="H43" s="38" t="e">
        <f>H32+#REF!+H37</f>
        <v>#REF!</v>
      </c>
      <c r="I43" s="38">
        <f>+I44+I45</f>
        <v>0</v>
      </c>
      <c r="J43" s="38" t="e">
        <f>J32+#REF!+J37</f>
        <v>#REF!</v>
      </c>
      <c r="K43" s="38">
        <f>+K44+K45</f>
        <v>0</v>
      </c>
      <c r="L43" s="38" t="e">
        <f>L32+#REF!+L37</f>
        <v>#REF!</v>
      </c>
      <c r="M43" s="38">
        <f>+M44+M45</f>
        <v>0</v>
      </c>
      <c r="N43" s="35"/>
      <c r="O43" s="31"/>
    </row>
    <row r="44" spans="2:266" x14ac:dyDescent="0.25">
      <c r="B44" s="20"/>
      <c r="C44" s="41" t="s">
        <v>38</v>
      </c>
      <c r="D44" s="45"/>
      <c r="E44" s="34">
        <f>+VLOOKUP(C44,[1]EV!$B$71:$F$90,2,0)</f>
        <v>0</v>
      </c>
      <c r="F44" s="34">
        <v>0</v>
      </c>
      <c r="G44" s="34">
        <f>+VLOOKUP(C44,[1]EV!$B$71:$F$90,3,0)</f>
        <v>0</v>
      </c>
      <c r="H44" s="34">
        <v>0</v>
      </c>
      <c r="I44" s="34">
        <f>+VLOOKUP(C44,[1]EV!$B$71:$F$90,4,0)</f>
        <v>0</v>
      </c>
      <c r="J44" s="34">
        <v>0</v>
      </c>
      <c r="K44" s="34">
        <f>+VLOOKUP(C44,[1]EV!$B$71:$F$90,5,0)</f>
        <v>0</v>
      </c>
      <c r="L44" s="35"/>
      <c r="M44" s="35">
        <f>SUM(E44:K44)</f>
        <v>0</v>
      </c>
      <c r="N44" s="35"/>
      <c r="O44" s="31"/>
    </row>
    <row r="45" spans="2:266" x14ac:dyDescent="0.25">
      <c r="B45" s="27"/>
      <c r="C45" s="41" t="s">
        <v>39</v>
      </c>
      <c r="D45" s="23"/>
      <c r="E45" s="34">
        <f>+VLOOKUP(C45,[1]EV!$B$71:$F$90,2,0)</f>
        <v>0</v>
      </c>
      <c r="F45" s="34">
        <v>0</v>
      </c>
      <c r="G45" s="34">
        <f>+VLOOKUP(C45,[1]EV!$B$71:$F$90,3,0)</f>
        <v>0</v>
      </c>
      <c r="H45" s="34">
        <v>0</v>
      </c>
      <c r="I45" s="34">
        <f>+VLOOKUP(C45,[1]EV!$B$71:$F$90,4,0)</f>
        <v>0</v>
      </c>
      <c r="J45" s="34">
        <v>0</v>
      </c>
      <c r="K45" s="34">
        <f>+VLOOKUP(C45,[1]EV!$B$71:$F$90,5,0)</f>
        <v>0</v>
      </c>
      <c r="L45" s="35"/>
      <c r="M45" s="35">
        <f>SUM(E45:K45)</f>
        <v>0</v>
      </c>
      <c r="N45" s="35"/>
      <c r="O45" s="31"/>
    </row>
    <row r="46" spans="2:266" x14ac:dyDescent="0.25">
      <c r="B46" s="27"/>
      <c r="C46" s="41"/>
      <c r="D46" s="2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1"/>
      <c r="JE46" s="46"/>
      <c r="JF46" s="47"/>
    </row>
    <row r="47" spans="2:266" x14ac:dyDescent="0.25">
      <c r="B47" s="48"/>
      <c r="C47" s="49" t="s">
        <v>40</v>
      </c>
      <c r="D47" s="49"/>
      <c r="E47" s="43">
        <f>+E29+E31+E36+E43</f>
        <v>0</v>
      </c>
      <c r="F47" s="43" t="e">
        <f>F25+F31+F36</f>
        <v>#REF!</v>
      </c>
      <c r="G47" s="43">
        <f t="shared" ref="G47:M47" si="4">+G29+G31+G36+G43</f>
        <v>2643895.9799999986</v>
      </c>
      <c r="H47" s="43" t="e">
        <f t="shared" si="4"/>
        <v>#REF!</v>
      </c>
      <c r="I47" s="43">
        <f>+I29+I31+I36+I43</f>
        <v>3496983.0999999996</v>
      </c>
      <c r="J47" s="43" t="e">
        <f t="shared" si="4"/>
        <v>#REF!</v>
      </c>
      <c r="K47" s="43">
        <f t="shared" si="4"/>
        <v>0</v>
      </c>
      <c r="L47" s="43" t="e">
        <f t="shared" si="4"/>
        <v>#REF!</v>
      </c>
      <c r="M47" s="43">
        <f t="shared" si="4"/>
        <v>6140879.0799999991</v>
      </c>
      <c r="N47" s="43">
        <f>+M47/$M$11</f>
        <v>6140.8790799999988</v>
      </c>
      <c r="O47" s="50"/>
    </row>
    <row r="48" spans="2:266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3"/>
      <c r="JD48" s="32"/>
    </row>
    <row r="49" spans="2:17" x14ac:dyDescent="0.25">
      <c r="B49" s="1"/>
      <c r="C49" s="54" t="s">
        <v>41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25"/>
    </row>
    <row r="50" spans="2:17" x14ac:dyDescent="0.25">
      <c r="B50" s="1"/>
      <c r="C50" s="25"/>
      <c r="D50" s="55"/>
      <c r="E50" s="56"/>
      <c r="F50" s="56"/>
      <c r="G50" s="56"/>
      <c r="H50" s="56"/>
      <c r="I50" s="1"/>
      <c r="J50" s="1"/>
      <c r="K50" s="57"/>
      <c r="L50" s="57"/>
      <c r="M50" s="58"/>
      <c r="N50" s="55"/>
      <c r="O50" s="56"/>
      <c r="P50" s="56"/>
    </row>
    <row r="51" spans="2:17" x14ac:dyDescent="0.25">
      <c r="B51" s="25"/>
      <c r="C51" s="59"/>
      <c r="D51" s="59"/>
      <c r="E51" s="60"/>
      <c r="F51" s="60"/>
      <c r="G51" s="60"/>
      <c r="H51" s="60"/>
      <c r="I51" s="61"/>
      <c r="J51" s="62"/>
      <c r="K51" s="60"/>
      <c r="L51" s="60"/>
      <c r="M51" s="60"/>
      <c r="N51" s="60"/>
      <c r="O51" s="63"/>
      <c r="P51" s="64"/>
      <c r="Q51" s="56"/>
    </row>
    <row r="52" spans="2:17" x14ac:dyDescent="0.25">
      <c r="B52" s="25"/>
      <c r="C52" s="65"/>
      <c r="D52" s="66" t="s">
        <v>42</v>
      </c>
      <c r="E52" s="67" t="s">
        <v>43</v>
      </c>
      <c r="F52" s="67"/>
      <c r="G52" s="67"/>
      <c r="J52" s="68"/>
      <c r="K52" s="68"/>
      <c r="L52" s="69"/>
      <c r="M52" s="70" t="s">
        <v>44</v>
      </c>
      <c r="N52" s="71"/>
      <c r="O52" s="71"/>
      <c r="P52" s="71"/>
      <c r="Q52" s="56"/>
    </row>
    <row r="53" spans="2:17" x14ac:dyDescent="0.25">
      <c r="B53" s="25"/>
      <c r="C53" s="65"/>
      <c r="D53" s="66"/>
      <c r="E53" s="69"/>
      <c r="F53" s="69"/>
      <c r="G53" s="68"/>
      <c r="J53" s="68"/>
      <c r="K53" s="68"/>
      <c r="L53" s="69"/>
      <c r="M53" s="70"/>
      <c r="N53" s="71"/>
      <c r="O53" s="71"/>
      <c r="P53" s="71"/>
      <c r="Q53" s="56"/>
    </row>
    <row r="54" spans="2:17" x14ac:dyDescent="0.25">
      <c r="B54" s="25"/>
      <c r="C54" s="65"/>
      <c r="D54" s="66"/>
      <c r="E54" s="69"/>
      <c r="F54" s="69"/>
      <c r="G54" s="68"/>
      <c r="J54" s="68"/>
      <c r="K54" s="68"/>
      <c r="L54" s="69"/>
      <c r="M54" s="70"/>
      <c r="N54" s="71"/>
      <c r="O54" s="71"/>
      <c r="P54" s="71"/>
      <c r="Q54" s="56"/>
    </row>
    <row r="55" spans="2:17" x14ac:dyDescent="0.25">
      <c r="B55" s="41"/>
      <c r="C55" s="65"/>
      <c r="D55" s="72"/>
      <c r="E55" s="69"/>
      <c r="F55" s="69"/>
      <c r="G55" s="73"/>
      <c r="J55" s="71"/>
      <c r="K55" s="71"/>
      <c r="L55" s="69"/>
      <c r="M55" s="74"/>
      <c r="N55" s="75"/>
      <c r="O55" s="71"/>
      <c r="P55" s="71"/>
      <c r="Q55" s="56"/>
    </row>
    <row r="56" spans="2:17" x14ac:dyDescent="0.25">
      <c r="B56" s="76"/>
      <c r="C56" s="65"/>
      <c r="D56" s="77" t="s">
        <v>45</v>
      </c>
      <c r="E56" s="78" t="s">
        <v>46</v>
      </c>
      <c r="F56" s="78"/>
      <c r="G56" s="78"/>
      <c r="J56" s="79"/>
      <c r="K56" s="79"/>
      <c r="L56" s="69"/>
      <c r="M56" s="79" t="s">
        <v>47</v>
      </c>
      <c r="N56" s="75"/>
      <c r="O56" s="71"/>
      <c r="P56" s="71"/>
      <c r="Q56" s="56"/>
    </row>
    <row r="57" spans="2:17" x14ac:dyDescent="0.25">
      <c r="B57" s="1"/>
      <c r="C57" s="80"/>
      <c r="D57" s="80" t="s">
        <v>48</v>
      </c>
      <c r="E57" s="81" t="s">
        <v>49</v>
      </c>
      <c r="F57" s="81"/>
      <c r="G57" s="81"/>
      <c r="J57" s="82"/>
      <c r="K57" s="82"/>
      <c r="L57" s="69"/>
      <c r="M57" s="82" t="s">
        <v>50</v>
      </c>
      <c r="N57" s="80"/>
      <c r="O57" s="80"/>
      <c r="P57" s="80"/>
    </row>
    <row r="58" spans="2:17" x14ac:dyDescent="0.25"/>
    <row r="59" spans="2:17" x14ac:dyDescent="0.25"/>
    <row r="60" spans="2:17" x14ac:dyDescent="0.25"/>
  </sheetData>
  <mergeCells count="36">
    <mergeCell ref="C49:O49"/>
    <mergeCell ref="E51:H51"/>
    <mergeCell ref="K51:N51"/>
    <mergeCell ref="E52:G52"/>
    <mergeCell ref="E56:G56"/>
    <mergeCell ref="E57:G57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307086614173229" right="0.15748031496062992" top="0.35433070866141736" bottom="0.23622047244094491" header="0.31496062992125984" footer="0.15748031496062992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03EVHP</vt:lpstr>
      <vt:lpstr>'03EVHP'!Área_de_impresión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2022-06-14T18:02:28Z</dcterms:created>
  <dcterms:modified xsi:type="dcterms:W3CDTF">2022-06-14T18:02:29Z</dcterms:modified>
</cp:coreProperties>
</file>